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2"/>
  </bookViews>
  <sheets>
    <sheet name="เงินเดือน" sheetId="1" r:id="rId1"/>
    <sheet name="วิทยฐานะ" sheetId="2" r:id="rId2"/>
    <sheet name="ตอบแทน" sheetId="3" r:id="rId3"/>
    <sheet name="Sheet1" sheetId="4" r:id="rId4"/>
  </sheets>
  <definedNames>
    <definedName name="_xlnm.Print_Area" localSheetId="0">'เงินเดือน'!$A$1:$N$94</definedName>
    <definedName name="_xlnm.Print_Area" localSheetId="1">'วิทยฐานะ'!$A$1:$N$71</definedName>
    <definedName name="_xlnm.Print_Titles" localSheetId="0">'เงินเดือน'!$3:$4</definedName>
    <definedName name="_xlnm.Print_Titles" localSheetId="2">'ตอบแทน'!$3:$4</definedName>
    <definedName name="_xlnm.Print_Titles" localSheetId="1">'วิทยฐานะ'!$3:$4</definedName>
  </definedNames>
  <calcPr fullCalcOnLoad="1"/>
</workbook>
</file>

<file path=xl/sharedStrings.xml><?xml version="1.0" encoding="utf-8"?>
<sst xmlns="http://schemas.openxmlformats.org/spreadsheetml/2006/main" count="353" uniqueCount="63">
  <si>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</si>
  <si>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</si>
  <si>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</si>
  <si>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</si>
  <si>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</si>
  <si>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</si>
  <si>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</si>
  <si>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</si>
  <si>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</si>
  <si>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</si>
  <si>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จำนวนเงิน</t>
  </si>
  <si>
    <t>3 เดือน</t>
  </si>
  <si>
    <t>6 เดือน</t>
  </si>
  <si>
    <t>4 เดือน</t>
  </si>
  <si>
    <t>ให้ได้รับ คศ.3</t>
  </si>
  <si>
    <t>ให้ได้รับ คศ.2</t>
  </si>
  <si>
    <t>5 วัน</t>
  </si>
  <si>
    <t>16 วัน</t>
  </si>
  <si>
    <t>ร.ร.บ้านท่าโสม</t>
  </si>
  <si>
    <t>แก้ไขเลื่อนขั้นเงินเดือน</t>
  </si>
  <si>
    <t>21-31 พ.ค. 61</t>
  </si>
  <si>
    <t>11 วัน</t>
  </si>
  <si>
    <t>รายละเอียดตกเบิกเงินเดือน  เดือน เมษายน 2562</t>
  </si>
  <si>
    <t>1.คำสั่ง 115/2562</t>
  </si>
  <si>
    <t>ลว.20 ก.พ. 2562</t>
  </si>
  <si>
    <t>2.คำสั่งที่ 132/2562</t>
  </si>
  <si>
    <t>ลว. 27 ก.พ. 2562</t>
  </si>
  <si>
    <t>น.ส.จิรภา  ภูแชมโชติ</t>
  </si>
  <si>
    <t>ร.ร.บ้านสาครพัฒนา</t>
  </si>
  <si>
    <t>28 วัน</t>
  </si>
  <si>
    <t>2 เดือน</t>
  </si>
  <si>
    <t>นายทินกร  อัรเกรียงไกร</t>
  </si>
  <si>
    <t>ร.ร.บ้านดงพัฒนาดงต้องประชารัฐ</t>
  </si>
  <si>
    <t>นายมงคล  รัตนพลที</t>
  </si>
  <si>
    <t>ร.ร.อนุบาลบ้านก้องวิทยา</t>
  </si>
  <si>
    <t>4-31 ก.ค. 61</t>
  </si>
  <si>
    <t>ส.ค.-ก.ย. 61</t>
  </si>
  <si>
    <t>ต.ค. 61-มี.ค. 62</t>
  </si>
  <si>
    <t>นางจารุวรรณ  ทองทาย</t>
  </si>
  <si>
    <t>ร.ร.บ้านนายูง</t>
  </si>
  <si>
    <t>14-30 ก.ย. 61</t>
  </si>
  <si>
    <t>17 วัน</t>
  </si>
  <si>
    <t>นายศราวุธ  เลิศอำรุงกุล</t>
  </si>
  <si>
    <t>ร.ร.น้ำโสมประชาสรรค์</t>
  </si>
  <si>
    <t>24-30 ก.ย. 61</t>
  </si>
  <si>
    <t>7 วัน</t>
  </si>
  <si>
    <t>1.คำสั่ง 116/2562</t>
  </si>
  <si>
    <t>นางปรางทอง  ศรีวรรณวัฒนา</t>
  </si>
  <si>
    <t>ร.ร.บริบาลภูมิเขตต์</t>
  </si>
  <si>
    <t>มิ.ย.-ก.ย. 61</t>
  </si>
  <si>
    <t>น.ส.ณัฏฐรัตน์ ชัยภิวัฒนกุล</t>
  </si>
  <si>
    <t>ร.ร.บ้านสะคุวิทยา</t>
  </si>
  <si>
    <t>15-30 มิ.ย. 61</t>
  </si>
  <si>
    <t>ก.ค.-ก.ย. 61</t>
  </si>
  <si>
    <t>น.ส.เสาวคนธ์  บุญศรีทุม</t>
  </si>
  <si>
    <t>26-30 มิ.ย. 61</t>
  </si>
  <si>
    <t>นายสายันต์  จงพิมาย</t>
  </si>
  <si>
    <t>ร.ร.บ้านเชียงดีกุดเซือม</t>
  </si>
  <si>
    <t>นางสุธีรา ยาวะโนภาส</t>
  </si>
  <si>
    <t>ร.ร.บ้านโนนสมบูรณ์</t>
  </si>
  <si>
    <t>2-31 ก.ค. 61</t>
  </si>
  <si>
    <t>30 วัน</t>
  </si>
  <si>
    <t>รายละเอียดตกเบิกวิทยฐานะ  เดือน เมษายน 2562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</si>
</sst>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#,##0.0"/>
    <numFmt numFmtId="200" formatCode="#,##0.000"/>
    <numFmt numFmtId="201" formatCode="#,##0.0000"/>
    <numFmt numFmtId="202" formatCode="#,##0.0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02" fontId="4" fillId="0" borderId="0" xfId="0" applyNumberFormat="1" applyFont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view="pageBreakPreview" zoomScaleSheetLayoutView="100" zoomScalePageLayoutView="0" workbookViewId="0" topLeftCell="A1">
      <selection activeCell="J5" sqref="J5:J7"/>
    </sheetView>
  </sheetViews>
  <sheetFormatPr defaultColWidth="9.00390625" defaultRowHeight="15"/>
  <cols>
    <col min="1" max="1" width="4.57421875" style="38" customWidth="1"/>
    <col min="2" max="2" width="17.7109375" style="17" customWidth="1"/>
    <col min="3" max="4" width="8.8515625" style="17" bestFit="1" customWidth="1"/>
    <col min="5" max="5" width="8.00390625" style="39" customWidth="1"/>
    <col min="6" max="6" width="11.57421875" style="38" bestFit="1" customWidth="1"/>
    <col min="7" max="7" width="6.00390625" style="17" customWidth="1"/>
    <col min="8" max="8" width="8.8515625" style="17" bestFit="1" customWidth="1"/>
    <col min="9" max="9" width="8.8515625" style="17" customWidth="1"/>
    <col min="10" max="10" width="16.57421875" style="17" bestFit="1" customWidth="1"/>
    <col min="11" max="11" width="9.8515625" style="17" bestFit="1" customWidth="1"/>
    <col min="12" max="12" width="12.140625" style="17" customWidth="1"/>
    <col min="13" max="13" width="13.7109375" style="17" customWidth="1"/>
    <col min="14" max="16384" width="9.00390625" style="17" customWidth="1"/>
  </cols>
  <sheetData>
    <row r="1" spans="1:10" s="23" customFormat="1" ht="18">
      <c r="A1" s="22"/>
      <c r="B1" s="117" t="s">
        <v>22</v>
      </c>
      <c r="C1" s="117"/>
      <c r="D1" s="117"/>
      <c r="E1" s="117"/>
      <c r="F1" s="117"/>
      <c r="G1" s="117"/>
      <c r="H1" s="117"/>
      <c r="I1" s="117"/>
      <c r="J1" s="117"/>
    </row>
    <row r="2" spans="1:10" s="23" customFormat="1" ht="18">
      <c r="A2" s="22"/>
      <c r="B2" s="117" t="s">
        <v>4</v>
      </c>
      <c r="C2" s="117"/>
      <c r="D2" s="117"/>
      <c r="E2" s="117"/>
      <c r="F2" s="117"/>
      <c r="G2" s="117"/>
      <c r="H2" s="117"/>
      <c r="I2" s="117"/>
      <c r="J2" s="117"/>
    </row>
    <row r="3" spans="1:10" s="22" customFormat="1" ht="18">
      <c r="A3" s="118" t="s">
        <v>0</v>
      </c>
      <c r="B3" s="120" t="s">
        <v>1</v>
      </c>
      <c r="C3" s="24" t="s">
        <v>5</v>
      </c>
      <c r="D3" s="25" t="s">
        <v>6</v>
      </c>
      <c r="E3" s="26" t="s">
        <v>7</v>
      </c>
      <c r="F3" s="27" t="s">
        <v>8</v>
      </c>
      <c r="G3" s="28" t="s">
        <v>9</v>
      </c>
      <c r="H3" s="118" t="s">
        <v>10</v>
      </c>
      <c r="I3" s="30" t="s">
        <v>3</v>
      </c>
      <c r="J3" s="122" t="s">
        <v>2</v>
      </c>
    </row>
    <row r="4" spans="1:10" s="22" customFormat="1" ht="18">
      <c r="A4" s="119"/>
      <c r="B4" s="121"/>
      <c r="C4" s="31"/>
      <c r="D4" s="32"/>
      <c r="E4" s="33"/>
      <c r="F4" s="34"/>
      <c r="G4" s="35"/>
      <c r="H4" s="119"/>
      <c r="I4" s="37"/>
      <c r="J4" s="123"/>
    </row>
    <row r="5" spans="1:10" ht="18">
      <c r="A5" s="70">
        <v>1</v>
      </c>
      <c r="B5" s="71" t="s">
        <v>27</v>
      </c>
      <c r="C5" s="75">
        <v>25730</v>
      </c>
      <c r="D5" s="73">
        <v>25930</v>
      </c>
      <c r="E5" s="72">
        <f>D5-C5</f>
        <v>200</v>
      </c>
      <c r="F5" s="92" t="s">
        <v>35</v>
      </c>
      <c r="G5" s="74" t="s">
        <v>29</v>
      </c>
      <c r="H5" s="75">
        <f>E5*28/31</f>
        <v>180.6451612903226</v>
      </c>
      <c r="I5" s="76"/>
      <c r="J5" s="77" t="s">
        <v>23</v>
      </c>
    </row>
    <row r="6" spans="1:10" ht="18">
      <c r="A6" s="48"/>
      <c r="B6" s="49" t="s">
        <v>28</v>
      </c>
      <c r="C6" s="52"/>
      <c r="D6" s="50"/>
      <c r="E6" s="55">
        <f>E5</f>
        <v>200</v>
      </c>
      <c r="F6" s="93" t="s">
        <v>36</v>
      </c>
      <c r="G6" s="51" t="s">
        <v>30</v>
      </c>
      <c r="H6" s="52">
        <f>E6*2</f>
        <v>400</v>
      </c>
      <c r="I6" s="53"/>
      <c r="J6" s="78" t="s">
        <v>24</v>
      </c>
    </row>
    <row r="7" spans="1:10" ht="18">
      <c r="A7" s="48"/>
      <c r="B7" s="49"/>
      <c r="C7" s="52">
        <v>26720</v>
      </c>
      <c r="D7" s="50">
        <v>26980</v>
      </c>
      <c r="E7" s="55">
        <f>D7-C7</f>
        <v>260</v>
      </c>
      <c r="F7" s="96" t="s">
        <v>37</v>
      </c>
      <c r="G7" s="51" t="s">
        <v>12</v>
      </c>
      <c r="H7" s="52">
        <f>E7*6</f>
        <v>1560</v>
      </c>
      <c r="I7" s="53">
        <f>SUM(H5:H7)</f>
        <v>2140.6451612903224</v>
      </c>
      <c r="J7" s="78" t="s">
        <v>15</v>
      </c>
    </row>
    <row r="8" spans="1:10" ht="18">
      <c r="A8" s="48"/>
      <c r="B8" s="49"/>
      <c r="C8" s="52"/>
      <c r="D8" s="50"/>
      <c r="E8" s="110"/>
      <c r="F8" s="111"/>
      <c r="G8" s="112"/>
      <c r="H8" s="113"/>
      <c r="I8" s="53"/>
      <c r="J8" s="78" t="s">
        <v>25</v>
      </c>
    </row>
    <row r="9" spans="1:10" ht="18">
      <c r="A9" s="48">
        <v>2</v>
      </c>
      <c r="B9" s="49" t="s">
        <v>31</v>
      </c>
      <c r="C9" s="52">
        <v>23810</v>
      </c>
      <c r="D9" s="50">
        <v>23940</v>
      </c>
      <c r="E9" s="55">
        <f>D9-C9</f>
        <v>130</v>
      </c>
      <c r="F9" s="114" t="s">
        <v>35</v>
      </c>
      <c r="G9" s="51" t="s">
        <v>29</v>
      </c>
      <c r="H9" s="52">
        <f>E9*28/31</f>
        <v>117.41935483870968</v>
      </c>
      <c r="I9" s="53"/>
      <c r="J9" s="78" t="s">
        <v>26</v>
      </c>
    </row>
    <row r="10" spans="1:10" ht="18">
      <c r="A10" s="48"/>
      <c r="B10" s="109" t="s">
        <v>32</v>
      </c>
      <c r="C10" s="52"/>
      <c r="D10" s="50"/>
      <c r="E10" s="55">
        <f>E9</f>
        <v>130</v>
      </c>
      <c r="F10" s="93" t="s">
        <v>36</v>
      </c>
      <c r="G10" s="51" t="s">
        <v>30</v>
      </c>
      <c r="H10" s="52">
        <f>E10*2</f>
        <v>260</v>
      </c>
      <c r="I10" s="53"/>
      <c r="J10" s="78" t="s">
        <v>19</v>
      </c>
    </row>
    <row r="11" spans="1:10" ht="18">
      <c r="A11" s="48"/>
      <c r="B11" s="49"/>
      <c r="C11" s="52">
        <v>24750</v>
      </c>
      <c r="D11" s="50">
        <v>24930</v>
      </c>
      <c r="E11" s="55">
        <f>D11-C11</f>
        <v>180</v>
      </c>
      <c r="F11" s="96" t="s">
        <v>37</v>
      </c>
      <c r="G11" s="51" t="s">
        <v>12</v>
      </c>
      <c r="H11" s="52">
        <f>E11*6</f>
        <v>1080</v>
      </c>
      <c r="I11" s="53">
        <f>SUM(H9:H11)</f>
        <v>1457.4193548387098</v>
      </c>
      <c r="J11" s="78"/>
    </row>
    <row r="12" spans="1:10" ht="18">
      <c r="A12" s="48"/>
      <c r="B12" s="49"/>
      <c r="C12" s="52"/>
      <c r="D12" s="50"/>
      <c r="E12" s="55"/>
      <c r="F12" s="93"/>
      <c r="G12" s="51"/>
      <c r="H12" s="52"/>
      <c r="I12" s="53"/>
      <c r="J12" s="78"/>
    </row>
    <row r="13" spans="1:10" ht="18">
      <c r="A13" s="48">
        <v>3</v>
      </c>
      <c r="B13" s="49" t="s">
        <v>33</v>
      </c>
      <c r="C13" s="52">
        <v>26720</v>
      </c>
      <c r="D13" s="50">
        <v>26980</v>
      </c>
      <c r="E13" s="55">
        <f>D13-C13</f>
        <v>260</v>
      </c>
      <c r="F13" s="114" t="s">
        <v>35</v>
      </c>
      <c r="G13" s="51" t="s">
        <v>29</v>
      </c>
      <c r="H13" s="52">
        <f>E13*28/31</f>
        <v>234.83870967741936</v>
      </c>
      <c r="I13" s="53"/>
      <c r="J13" s="78"/>
    </row>
    <row r="14" spans="1:10" ht="18">
      <c r="A14" s="48"/>
      <c r="B14" s="57" t="s">
        <v>34</v>
      </c>
      <c r="C14" s="52"/>
      <c r="D14" s="50"/>
      <c r="E14" s="55">
        <f>E13</f>
        <v>260</v>
      </c>
      <c r="F14" s="93" t="s">
        <v>36</v>
      </c>
      <c r="G14" s="51" t="s">
        <v>30</v>
      </c>
      <c r="H14" s="52">
        <f>E14*2</f>
        <v>520</v>
      </c>
      <c r="I14" s="53"/>
      <c r="J14" s="78"/>
    </row>
    <row r="15" spans="1:10" ht="18">
      <c r="A15" s="48"/>
      <c r="B15" s="49"/>
      <c r="C15" s="52">
        <v>27710</v>
      </c>
      <c r="D15" s="50">
        <v>28050</v>
      </c>
      <c r="E15" s="55">
        <f>D15-C15</f>
        <v>340</v>
      </c>
      <c r="F15" s="96" t="s">
        <v>37</v>
      </c>
      <c r="G15" s="51" t="s">
        <v>12</v>
      </c>
      <c r="H15" s="52">
        <f>E15*6</f>
        <v>2040</v>
      </c>
      <c r="I15" s="53">
        <f>SUM(H13:H15)</f>
        <v>2794.8387096774195</v>
      </c>
      <c r="J15" s="78"/>
    </row>
    <row r="16" spans="1:10" ht="18">
      <c r="A16" s="48"/>
      <c r="B16" s="49"/>
      <c r="C16" s="52"/>
      <c r="D16" s="50"/>
      <c r="E16" s="55"/>
      <c r="F16" s="93"/>
      <c r="G16" s="56"/>
      <c r="H16" s="52"/>
      <c r="I16" s="53"/>
      <c r="J16" s="78"/>
    </row>
    <row r="17" spans="1:10" ht="18">
      <c r="A17" s="48">
        <v>4</v>
      </c>
      <c r="B17" s="49" t="s">
        <v>38</v>
      </c>
      <c r="C17" s="52">
        <v>22450</v>
      </c>
      <c r="D17" s="50">
        <v>22460</v>
      </c>
      <c r="E17" s="55">
        <f>D17-C17</f>
        <v>10</v>
      </c>
      <c r="F17" s="114" t="s">
        <v>40</v>
      </c>
      <c r="G17" s="51" t="s">
        <v>41</v>
      </c>
      <c r="H17" s="52">
        <f>E17*17/30</f>
        <v>5.666666666666667</v>
      </c>
      <c r="I17" s="53"/>
      <c r="J17" s="78"/>
    </row>
    <row r="18" spans="1:10" ht="18">
      <c r="A18" s="48"/>
      <c r="B18" s="49" t="s">
        <v>39</v>
      </c>
      <c r="C18" s="52">
        <v>23360</v>
      </c>
      <c r="D18" s="50">
        <v>23450</v>
      </c>
      <c r="E18" s="55">
        <f>D18-C18</f>
        <v>90</v>
      </c>
      <c r="F18" s="96" t="s">
        <v>37</v>
      </c>
      <c r="G18" s="51" t="s">
        <v>12</v>
      </c>
      <c r="H18" s="52">
        <f>E18*6</f>
        <v>540</v>
      </c>
      <c r="I18" s="53">
        <f>SUM(H17:H18)</f>
        <v>545.6666666666666</v>
      </c>
      <c r="J18" s="78"/>
    </row>
    <row r="19" spans="1:10" ht="18">
      <c r="A19" s="48"/>
      <c r="B19" s="49"/>
      <c r="C19" s="52"/>
      <c r="D19" s="50"/>
      <c r="E19" s="55"/>
      <c r="F19" s="93"/>
      <c r="G19" s="51"/>
      <c r="H19" s="52"/>
      <c r="I19" s="53"/>
      <c r="J19" s="78"/>
    </row>
    <row r="20" spans="1:10" ht="18">
      <c r="A20" s="48">
        <v>5</v>
      </c>
      <c r="B20" s="49" t="s">
        <v>42</v>
      </c>
      <c r="C20" s="52">
        <v>24750</v>
      </c>
      <c r="D20" s="50">
        <v>24930</v>
      </c>
      <c r="E20" s="55">
        <f>D20-C20</f>
        <v>180</v>
      </c>
      <c r="F20" s="114" t="s">
        <v>44</v>
      </c>
      <c r="G20" s="51" t="s">
        <v>45</v>
      </c>
      <c r="H20" s="52">
        <f>E20*7/30</f>
        <v>42</v>
      </c>
      <c r="I20" s="53"/>
      <c r="J20" s="78"/>
    </row>
    <row r="21" spans="1:10" ht="18">
      <c r="A21" s="48"/>
      <c r="B21" s="49" t="s">
        <v>43</v>
      </c>
      <c r="C21" s="52">
        <v>25730</v>
      </c>
      <c r="D21" s="50">
        <v>25930</v>
      </c>
      <c r="E21" s="55">
        <f>D21-C21</f>
        <v>200</v>
      </c>
      <c r="F21" s="96" t="s">
        <v>37</v>
      </c>
      <c r="G21" s="51" t="s">
        <v>12</v>
      </c>
      <c r="H21" s="52">
        <f>E21*6</f>
        <v>1200</v>
      </c>
      <c r="I21" s="53">
        <f>SUM(H20:H21)</f>
        <v>1242</v>
      </c>
      <c r="J21" s="78"/>
    </row>
    <row r="22" spans="1:10" ht="18">
      <c r="A22" s="48"/>
      <c r="B22" s="58"/>
      <c r="C22" s="52"/>
      <c r="D22" s="50"/>
      <c r="E22" s="55"/>
      <c r="F22" s="93"/>
      <c r="G22" s="51"/>
      <c r="H22" s="52"/>
      <c r="I22" s="53"/>
      <c r="J22" s="115"/>
    </row>
    <row r="23" spans="1:10" ht="18">
      <c r="A23" s="48">
        <v>6</v>
      </c>
      <c r="B23" s="108" t="s">
        <v>47</v>
      </c>
      <c r="C23" s="52">
        <v>23940</v>
      </c>
      <c r="D23" s="50">
        <v>24510</v>
      </c>
      <c r="E23" s="55">
        <f>D23-C23</f>
        <v>570</v>
      </c>
      <c r="F23" s="114" t="s">
        <v>20</v>
      </c>
      <c r="G23" s="51" t="s">
        <v>21</v>
      </c>
      <c r="H23" s="52">
        <f>E23*11/31</f>
        <v>202.25806451612902</v>
      </c>
      <c r="I23" s="53"/>
      <c r="J23" s="54" t="s">
        <v>46</v>
      </c>
    </row>
    <row r="24" spans="1:10" ht="18">
      <c r="A24" s="48"/>
      <c r="B24" s="49" t="s">
        <v>48</v>
      </c>
      <c r="C24" s="52"/>
      <c r="D24" s="50"/>
      <c r="E24" s="55">
        <f>E23</f>
        <v>570</v>
      </c>
      <c r="F24" s="93" t="s">
        <v>49</v>
      </c>
      <c r="G24" s="51" t="s">
        <v>13</v>
      </c>
      <c r="H24" s="52">
        <f>E24*4</f>
        <v>2280</v>
      </c>
      <c r="I24" s="53"/>
      <c r="J24" s="78" t="s">
        <v>24</v>
      </c>
    </row>
    <row r="25" spans="1:10" ht="18">
      <c r="A25" s="48"/>
      <c r="B25" s="49"/>
      <c r="C25" s="52">
        <v>24930</v>
      </c>
      <c r="D25" s="50">
        <v>25740</v>
      </c>
      <c r="E25" s="55">
        <f>D25-C25</f>
        <v>810</v>
      </c>
      <c r="F25" s="96" t="s">
        <v>37</v>
      </c>
      <c r="G25" s="51" t="s">
        <v>12</v>
      </c>
      <c r="H25" s="52">
        <f>E25*6</f>
        <v>4860</v>
      </c>
      <c r="I25" s="53">
        <f>SUM(H23:H25)</f>
        <v>7342.258064516129</v>
      </c>
      <c r="J25" s="78" t="s">
        <v>14</v>
      </c>
    </row>
    <row r="26" spans="1:10" ht="18">
      <c r="A26" s="48"/>
      <c r="B26" s="49"/>
      <c r="C26" s="52"/>
      <c r="D26" s="50"/>
      <c r="E26" s="55"/>
      <c r="F26" s="93"/>
      <c r="G26" s="51"/>
      <c r="H26" s="52"/>
      <c r="I26" s="53"/>
      <c r="J26" s="78" t="s">
        <v>25</v>
      </c>
    </row>
    <row r="27" spans="1:10" ht="18">
      <c r="A27" s="48">
        <v>7</v>
      </c>
      <c r="B27" s="58" t="s">
        <v>50</v>
      </c>
      <c r="C27" s="52">
        <v>28590</v>
      </c>
      <c r="D27" s="50">
        <v>28810</v>
      </c>
      <c r="E27" s="55">
        <f>D27-C27</f>
        <v>220</v>
      </c>
      <c r="F27" s="114" t="s">
        <v>52</v>
      </c>
      <c r="G27" s="51" t="s">
        <v>17</v>
      </c>
      <c r="H27" s="52">
        <f>E27*16/30</f>
        <v>117.33333333333333</v>
      </c>
      <c r="I27" s="53"/>
      <c r="J27" s="78" t="s">
        <v>26</v>
      </c>
    </row>
    <row r="28" spans="1:10" ht="18">
      <c r="A28" s="48"/>
      <c r="B28" s="49" t="s">
        <v>51</v>
      </c>
      <c r="C28" s="52"/>
      <c r="D28" s="50"/>
      <c r="E28" s="55">
        <f>E27</f>
        <v>220</v>
      </c>
      <c r="F28" s="93" t="s">
        <v>53</v>
      </c>
      <c r="G28" s="51" t="s">
        <v>11</v>
      </c>
      <c r="H28" s="52">
        <f>E28*3</f>
        <v>660</v>
      </c>
      <c r="I28" s="53"/>
      <c r="J28" s="78" t="s">
        <v>19</v>
      </c>
    </row>
    <row r="29" spans="1:10" ht="18">
      <c r="A29" s="48"/>
      <c r="B29" s="49"/>
      <c r="C29" s="52">
        <v>29690</v>
      </c>
      <c r="D29" s="50">
        <v>30020</v>
      </c>
      <c r="E29" s="55">
        <f>D29-C29</f>
        <v>330</v>
      </c>
      <c r="F29" s="96" t="s">
        <v>37</v>
      </c>
      <c r="G29" s="51" t="s">
        <v>12</v>
      </c>
      <c r="H29" s="52">
        <f>E29*6</f>
        <v>1980</v>
      </c>
      <c r="I29" s="53">
        <f>SUM(H27:H29)</f>
        <v>2757.3333333333335</v>
      </c>
      <c r="J29" s="78"/>
    </row>
    <row r="30" spans="1:10" ht="18">
      <c r="A30" s="48"/>
      <c r="B30" s="95"/>
      <c r="C30" s="52"/>
      <c r="D30" s="50"/>
      <c r="E30" s="55"/>
      <c r="F30" s="93"/>
      <c r="G30" s="51"/>
      <c r="H30" s="52"/>
      <c r="I30" s="53"/>
      <c r="J30" s="78"/>
    </row>
    <row r="31" spans="1:10" ht="18">
      <c r="A31" s="48">
        <v>8</v>
      </c>
      <c r="B31" s="49" t="s">
        <v>54</v>
      </c>
      <c r="C31" s="52">
        <v>28050</v>
      </c>
      <c r="D31" s="50">
        <v>28190</v>
      </c>
      <c r="E31" s="55">
        <f>D31-C31</f>
        <v>140</v>
      </c>
      <c r="F31" s="114" t="s">
        <v>55</v>
      </c>
      <c r="G31" s="51" t="s">
        <v>16</v>
      </c>
      <c r="H31" s="52">
        <f>E31*5/30</f>
        <v>23.333333333333332</v>
      </c>
      <c r="I31" s="53"/>
      <c r="J31" s="78"/>
    </row>
    <row r="32" spans="1:10" ht="18">
      <c r="A32" s="48"/>
      <c r="B32" s="49" t="s">
        <v>18</v>
      </c>
      <c r="C32" s="52"/>
      <c r="D32" s="50"/>
      <c r="E32" s="55">
        <f>E31</f>
        <v>140</v>
      </c>
      <c r="F32" s="93" t="s">
        <v>53</v>
      </c>
      <c r="G32" s="51" t="s">
        <v>11</v>
      </c>
      <c r="H32" s="52">
        <f>E32*3</f>
        <v>420</v>
      </c>
      <c r="I32" s="53"/>
      <c r="J32" s="78"/>
    </row>
    <row r="33" spans="1:10" ht="18">
      <c r="A33" s="48"/>
      <c r="B33" s="49"/>
      <c r="C33" s="52">
        <v>29140</v>
      </c>
      <c r="D33" s="50">
        <v>29420</v>
      </c>
      <c r="E33" s="55">
        <f>D33-C33</f>
        <v>280</v>
      </c>
      <c r="F33" s="96" t="s">
        <v>37</v>
      </c>
      <c r="G33" s="51" t="s">
        <v>12</v>
      </c>
      <c r="H33" s="52">
        <f>E33*6</f>
        <v>1680</v>
      </c>
      <c r="I33" s="53">
        <f>SUM(H31:H33)</f>
        <v>2123.3333333333335</v>
      </c>
      <c r="J33" s="78"/>
    </row>
    <row r="34" spans="1:10" ht="18">
      <c r="A34" s="48"/>
      <c r="B34" s="49"/>
      <c r="C34" s="52"/>
      <c r="D34" s="50"/>
      <c r="E34" s="55"/>
      <c r="F34" s="93"/>
      <c r="G34" s="51"/>
      <c r="H34" s="52"/>
      <c r="I34" s="53"/>
      <c r="J34" s="78"/>
    </row>
    <row r="35" spans="1:10" ht="18">
      <c r="A35" s="48">
        <v>9</v>
      </c>
      <c r="B35" s="49" t="s">
        <v>56</v>
      </c>
      <c r="C35" s="52">
        <v>31440</v>
      </c>
      <c r="D35" s="50">
        <v>31870</v>
      </c>
      <c r="E35" s="55">
        <f>D35-C35</f>
        <v>430</v>
      </c>
      <c r="F35" s="114" t="s">
        <v>35</v>
      </c>
      <c r="G35" s="51" t="s">
        <v>29</v>
      </c>
      <c r="H35" s="52">
        <f>E35*28/31</f>
        <v>388.38709677419354</v>
      </c>
      <c r="I35" s="53"/>
      <c r="J35" s="78"/>
    </row>
    <row r="36" spans="1:10" ht="18">
      <c r="A36" s="48"/>
      <c r="B36" s="49" t="s">
        <v>57</v>
      </c>
      <c r="C36" s="52"/>
      <c r="D36" s="50"/>
      <c r="E36" s="55">
        <f>E35</f>
        <v>430</v>
      </c>
      <c r="F36" s="93" t="s">
        <v>36</v>
      </c>
      <c r="G36" s="51" t="s">
        <v>30</v>
      </c>
      <c r="H36" s="52">
        <f>E36*2</f>
        <v>860</v>
      </c>
      <c r="I36" s="53"/>
      <c r="J36" s="78"/>
    </row>
    <row r="37" spans="1:10" ht="18">
      <c r="A37" s="48"/>
      <c r="B37" s="49"/>
      <c r="C37" s="52">
        <v>32650</v>
      </c>
      <c r="D37" s="50">
        <v>33140</v>
      </c>
      <c r="E37" s="55">
        <f>D37-C37</f>
        <v>490</v>
      </c>
      <c r="F37" s="96" t="s">
        <v>37</v>
      </c>
      <c r="G37" s="51" t="s">
        <v>12</v>
      </c>
      <c r="H37" s="52">
        <f>E37*6</f>
        <v>2940</v>
      </c>
      <c r="I37" s="53">
        <f>SUM(H35:H37)</f>
        <v>4188.387096774193</v>
      </c>
      <c r="J37" s="78"/>
    </row>
    <row r="38" spans="1:10" ht="18">
      <c r="A38" s="48"/>
      <c r="B38" s="95"/>
      <c r="C38" s="52"/>
      <c r="D38" s="50"/>
      <c r="E38" s="55"/>
      <c r="F38" s="93"/>
      <c r="G38" s="51"/>
      <c r="H38" s="52"/>
      <c r="I38" s="53"/>
      <c r="J38" s="78"/>
    </row>
    <row r="39" spans="1:10" ht="18">
      <c r="A39" s="48">
        <v>10</v>
      </c>
      <c r="B39" s="49" t="s">
        <v>58</v>
      </c>
      <c r="C39" s="52">
        <v>27500</v>
      </c>
      <c r="D39" s="50">
        <v>27580</v>
      </c>
      <c r="E39" s="55">
        <f>D39-C39</f>
        <v>80</v>
      </c>
      <c r="F39" s="114" t="s">
        <v>60</v>
      </c>
      <c r="G39" s="51" t="s">
        <v>61</v>
      </c>
      <c r="H39" s="52">
        <f>E39*30/31</f>
        <v>77.41935483870968</v>
      </c>
      <c r="I39" s="53"/>
      <c r="J39" s="78"/>
    </row>
    <row r="40" spans="1:10" ht="21">
      <c r="A40" s="48"/>
      <c r="B40" s="59" t="s">
        <v>59</v>
      </c>
      <c r="C40" s="52"/>
      <c r="D40" s="50"/>
      <c r="E40" s="55">
        <f>E39</f>
        <v>80</v>
      </c>
      <c r="F40" s="93" t="s">
        <v>36</v>
      </c>
      <c r="G40" s="51" t="s">
        <v>30</v>
      </c>
      <c r="H40" s="52">
        <f>E40*2</f>
        <v>160</v>
      </c>
      <c r="I40" s="53"/>
      <c r="J40" s="78"/>
    </row>
    <row r="41" spans="1:10" ht="21">
      <c r="A41" s="48"/>
      <c r="B41" s="59"/>
      <c r="C41" s="52">
        <v>28590</v>
      </c>
      <c r="D41" s="50">
        <v>28810</v>
      </c>
      <c r="E41" s="55">
        <f>D41-C41</f>
        <v>220</v>
      </c>
      <c r="F41" s="96" t="s">
        <v>37</v>
      </c>
      <c r="G41" s="51" t="s">
        <v>12</v>
      </c>
      <c r="H41" s="52">
        <f>E41*6</f>
        <v>1320</v>
      </c>
      <c r="I41" s="53">
        <f>SUM(H39:H41)</f>
        <v>1557.4193548387098</v>
      </c>
      <c r="J41" s="78"/>
    </row>
    <row r="42" spans="1:10" ht="18">
      <c r="A42" s="79"/>
      <c r="B42" s="62"/>
      <c r="C42" s="63"/>
      <c r="D42" s="81"/>
      <c r="E42" s="80"/>
      <c r="F42" s="94"/>
      <c r="G42" s="82"/>
      <c r="H42" s="63"/>
      <c r="I42" s="83"/>
      <c r="J42" s="84"/>
    </row>
    <row r="43" spans="2:11" ht="18" thickBot="1">
      <c r="B43" s="17" t="s">
        <v>3</v>
      </c>
      <c r="H43" s="85">
        <v>26149.31</v>
      </c>
      <c r="I43" s="85">
        <v>26149.31</v>
      </c>
      <c r="J43" s="69"/>
      <c r="K43" s="47">
        <f>SUM(I5:I42)</f>
        <v>26149.301075268813</v>
      </c>
    </row>
    <row r="44" ht="18" thickTop="1">
      <c r="I44" s="107"/>
    </row>
    <row r="93" spans="11:13" ht="18">
      <c r="K93" s="47">
        <f>+วิทยฐานะ!I43</f>
        <v>236828.06451612903</v>
      </c>
      <c r="L93" s="47">
        <f>ตอบแทน!I25</f>
        <v>262784.51</v>
      </c>
      <c r="M93" s="41">
        <f>SUM(I93:L93)</f>
        <v>499612.57451612904</v>
      </c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37">
      <selection activeCell="I44" sqref="I44"/>
    </sheetView>
  </sheetViews>
  <sheetFormatPr defaultColWidth="9.00390625" defaultRowHeight="15"/>
  <cols>
    <col min="1" max="1" width="4.57421875" style="38" customWidth="1"/>
    <col min="2" max="2" width="19.57421875" style="17" bestFit="1" customWidth="1"/>
    <col min="3" max="5" width="7.8515625" style="17" bestFit="1" customWidth="1"/>
    <col min="6" max="6" width="12.28125" style="17" bestFit="1" customWidth="1"/>
    <col min="7" max="7" width="6.00390625" style="17" customWidth="1"/>
    <col min="8" max="8" width="8.8515625" style="17" bestFit="1" customWidth="1"/>
    <col min="9" max="9" width="9.00390625" style="17" customWidth="1"/>
    <col min="10" max="10" width="14.57421875" style="17" bestFit="1" customWidth="1"/>
    <col min="11" max="11" width="9.8515625" style="17" bestFit="1" customWidth="1"/>
    <col min="12" max="16384" width="9.00390625" style="17" customWidth="1"/>
  </cols>
  <sheetData>
    <row r="1" spans="1:10" s="23" customFormat="1" ht="18">
      <c r="A1" s="21"/>
      <c r="B1" s="117" t="s">
        <v>62</v>
      </c>
      <c r="C1" s="117"/>
      <c r="D1" s="117"/>
      <c r="E1" s="117"/>
      <c r="F1" s="117"/>
      <c r="G1" s="117"/>
      <c r="H1" s="117"/>
      <c r="I1" s="117"/>
      <c r="J1" s="117"/>
    </row>
    <row r="2" spans="1:10" s="23" customFormat="1" ht="18">
      <c r="A2" s="21"/>
      <c r="B2" s="117" t="s">
        <v>4</v>
      </c>
      <c r="C2" s="117"/>
      <c r="D2" s="117"/>
      <c r="E2" s="117"/>
      <c r="F2" s="117"/>
      <c r="G2" s="117"/>
      <c r="H2" s="117"/>
      <c r="I2" s="117"/>
      <c r="J2" s="117"/>
    </row>
    <row r="3" spans="1:10" s="21" customFormat="1" ht="18">
      <c r="A3" s="118" t="s">
        <v>0</v>
      </c>
      <c r="B3" s="120" t="s">
        <v>1</v>
      </c>
      <c r="C3" s="24" t="s">
        <v>5</v>
      </c>
      <c r="D3" s="25" t="s">
        <v>6</v>
      </c>
      <c r="E3" s="28" t="s">
        <v>7</v>
      </c>
      <c r="F3" s="27" t="s">
        <v>8</v>
      </c>
      <c r="G3" s="28" t="s">
        <v>9</v>
      </c>
      <c r="H3" s="118" t="s">
        <v>10</v>
      </c>
      <c r="I3" s="29" t="s">
        <v>3</v>
      </c>
      <c r="J3" s="122" t="s">
        <v>2</v>
      </c>
    </row>
    <row r="4" spans="1:10" s="21" customFormat="1" ht="18">
      <c r="A4" s="119"/>
      <c r="B4" s="121"/>
      <c r="C4" s="31"/>
      <c r="D4" s="32"/>
      <c r="E4" s="35"/>
      <c r="F4" s="34"/>
      <c r="G4" s="35"/>
      <c r="H4" s="119"/>
      <c r="I4" s="36"/>
      <c r="J4" s="123"/>
    </row>
    <row r="5" spans="1:10" s="42" customFormat="1" ht="18">
      <c r="A5" s="70">
        <v>1</v>
      </c>
      <c r="B5" s="71" t="s">
        <v>27</v>
      </c>
      <c r="C5" s="98">
        <v>0</v>
      </c>
      <c r="D5" s="99">
        <v>3500</v>
      </c>
      <c r="E5" s="100">
        <f>D5-C5</f>
        <v>3500</v>
      </c>
      <c r="F5" s="92" t="s">
        <v>35</v>
      </c>
      <c r="G5" s="74" t="s">
        <v>29</v>
      </c>
      <c r="H5" s="75">
        <f>E5*28/31</f>
        <v>3161.2903225806454</v>
      </c>
      <c r="I5" s="76"/>
      <c r="J5" s="77" t="s">
        <v>23</v>
      </c>
    </row>
    <row r="6" spans="1:10" s="42" customFormat="1" ht="18">
      <c r="A6" s="48"/>
      <c r="B6" s="49" t="s">
        <v>28</v>
      </c>
      <c r="C6" s="101"/>
      <c r="D6" s="102"/>
      <c r="E6" s="103">
        <f>+E5</f>
        <v>3500</v>
      </c>
      <c r="F6" s="93" t="s">
        <v>36</v>
      </c>
      <c r="G6" s="51" t="s">
        <v>30</v>
      </c>
      <c r="H6" s="52">
        <f>E6*2</f>
        <v>7000</v>
      </c>
      <c r="I6" s="53"/>
      <c r="J6" s="78" t="s">
        <v>24</v>
      </c>
    </row>
    <row r="7" spans="1:10" s="42" customFormat="1" ht="18">
      <c r="A7" s="48"/>
      <c r="B7" s="49"/>
      <c r="C7" s="101"/>
      <c r="D7" s="102"/>
      <c r="E7" s="103">
        <f>+E6</f>
        <v>3500</v>
      </c>
      <c r="F7" s="96" t="s">
        <v>37</v>
      </c>
      <c r="G7" s="51" t="s">
        <v>12</v>
      </c>
      <c r="H7" s="52">
        <f>E7*6</f>
        <v>21000</v>
      </c>
      <c r="I7" s="53">
        <f>SUM(H5:H7)</f>
        <v>31161.290322580644</v>
      </c>
      <c r="J7" s="78" t="s">
        <v>15</v>
      </c>
    </row>
    <row r="8" spans="1:10" s="42" customFormat="1" ht="18">
      <c r="A8" s="48"/>
      <c r="B8" s="49"/>
      <c r="C8" s="104"/>
      <c r="D8" s="105"/>
      <c r="E8" s="106"/>
      <c r="F8" s="111"/>
      <c r="G8" s="112"/>
      <c r="H8" s="113"/>
      <c r="I8" s="53"/>
      <c r="J8" s="78"/>
    </row>
    <row r="9" spans="1:10" s="42" customFormat="1" ht="18">
      <c r="A9" s="48">
        <v>2</v>
      </c>
      <c r="B9" s="49" t="s">
        <v>31</v>
      </c>
      <c r="C9" s="101">
        <v>0</v>
      </c>
      <c r="D9" s="102">
        <v>3500</v>
      </c>
      <c r="E9" s="103">
        <f>D9-C9</f>
        <v>3500</v>
      </c>
      <c r="F9" s="114" t="s">
        <v>35</v>
      </c>
      <c r="G9" s="51" t="s">
        <v>29</v>
      </c>
      <c r="H9" s="52">
        <f>E9*28/31</f>
        <v>3161.2903225806454</v>
      </c>
      <c r="I9" s="53"/>
      <c r="J9" s="78"/>
    </row>
    <row r="10" spans="1:10" s="42" customFormat="1" ht="18">
      <c r="A10" s="48"/>
      <c r="B10" s="109" t="s">
        <v>32</v>
      </c>
      <c r="C10" s="101"/>
      <c r="D10" s="102"/>
      <c r="E10" s="103">
        <f>+E9</f>
        <v>3500</v>
      </c>
      <c r="F10" s="93" t="s">
        <v>36</v>
      </c>
      <c r="G10" s="51" t="s">
        <v>30</v>
      </c>
      <c r="H10" s="52">
        <f>E10*2</f>
        <v>7000</v>
      </c>
      <c r="I10" s="53"/>
      <c r="J10" s="78"/>
    </row>
    <row r="11" spans="1:10" s="42" customFormat="1" ht="18">
      <c r="A11" s="48"/>
      <c r="B11" s="49"/>
      <c r="C11" s="101"/>
      <c r="D11" s="102"/>
      <c r="E11" s="103">
        <f>+E10</f>
        <v>3500</v>
      </c>
      <c r="F11" s="96" t="s">
        <v>37</v>
      </c>
      <c r="G11" s="51" t="s">
        <v>12</v>
      </c>
      <c r="H11" s="52">
        <f>E11*6</f>
        <v>21000</v>
      </c>
      <c r="I11" s="53">
        <f>SUM(H9:H11)</f>
        <v>31161.290322580644</v>
      </c>
      <c r="J11" s="78"/>
    </row>
    <row r="12" spans="1:10" s="42" customFormat="1" ht="18">
      <c r="A12" s="48"/>
      <c r="B12" s="49"/>
      <c r="C12" s="104"/>
      <c r="D12" s="105"/>
      <c r="E12" s="106"/>
      <c r="F12" s="93"/>
      <c r="G12" s="51"/>
      <c r="H12" s="52"/>
      <c r="I12" s="53"/>
      <c r="J12" s="78"/>
    </row>
    <row r="13" spans="1:10" s="42" customFormat="1" ht="18">
      <c r="A13" s="48">
        <v>3</v>
      </c>
      <c r="B13" s="49" t="s">
        <v>33</v>
      </c>
      <c r="C13" s="101">
        <v>0</v>
      </c>
      <c r="D13" s="102">
        <v>3500</v>
      </c>
      <c r="E13" s="103">
        <f>D13-C13</f>
        <v>3500</v>
      </c>
      <c r="F13" s="114" t="s">
        <v>35</v>
      </c>
      <c r="G13" s="51" t="s">
        <v>29</v>
      </c>
      <c r="H13" s="52">
        <f>E13*28/31</f>
        <v>3161.2903225806454</v>
      </c>
      <c r="I13" s="53"/>
      <c r="J13" s="78"/>
    </row>
    <row r="14" spans="1:10" s="42" customFormat="1" ht="18">
      <c r="A14" s="48"/>
      <c r="B14" s="57" t="s">
        <v>34</v>
      </c>
      <c r="C14" s="101"/>
      <c r="D14" s="102"/>
      <c r="E14" s="103">
        <f>+E13</f>
        <v>3500</v>
      </c>
      <c r="F14" s="93" t="s">
        <v>36</v>
      </c>
      <c r="G14" s="51" t="s">
        <v>30</v>
      </c>
      <c r="H14" s="52">
        <f>E14*2</f>
        <v>7000</v>
      </c>
      <c r="I14" s="53"/>
      <c r="J14" s="78"/>
    </row>
    <row r="15" spans="1:10" s="42" customFormat="1" ht="18">
      <c r="A15" s="48"/>
      <c r="B15" s="49"/>
      <c r="C15" s="101"/>
      <c r="D15" s="102"/>
      <c r="E15" s="103">
        <f>+E14</f>
        <v>3500</v>
      </c>
      <c r="F15" s="96" t="s">
        <v>37</v>
      </c>
      <c r="G15" s="51" t="s">
        <v>12</v>
      </c>
      <c r="H15" s="52">
        <f>E15*6</f>
        <v>21000</v>
      </c>
      <c r="I15" s="53">
        <f>SUM(H13:H15)</f>
        <v>31161.290322580644</v>
      </c>
      <c r="J15" s="78"/>
    </row>
    <row r="16" spans="1:10" s="42" customFormat="1" ht="18">
      <c r="A16" s="48"/>
      <c r="B16" s="49"/>
      <c r="C16" s="104"/>
      <c r="D16" s="105"/>
      <c r="E16" s="106"/>
      <c r="F16" s="93"/>
      <c r="G16" s="56"/>
      <c r="H16" s="52"/>
      <c r="I16" s="53"/>
      <c r="J16" s="78"/>
    </row>
    <row r="17" spans="1:10" s="42" customFormat="1" ht="18">
      <c r="A17" s="48">
        <v>4</v>
      </c>
      <c r="B17" s="49" t="s">
        <v>38</v>
      </c>
      <c r="C17" s="101">
        <v>0</v>
      </c>
      <c r="D17" s="102">
        <v>3500</v>
      </c>
      <c r="E17" s="103">
        <f>D17-C17</f>
        <v>3500</v>
      </c>
      <c r="F17" s="114" t="s">
        <v>40</v>
      </c>
      <c r="G17" s="51" t="s">
        <v>41</v>
      </c>
      <c r="H17" s="52">
        <f>E17*17/30</f>
        <v>1983.3333333333333</v>
      </c>
      <c r="I17" s="53"/>
      <c r="J17" s="78"/>
    </row>
    <row r="18" spans="1:10" s="42" customFormat="1" ht="18">
      <c r="A18" s="48"/>
      <c r="B18" s="49" t="s">
        <v>39</v>
      </c>
      <c r="C18" s="101"/>
      <c r="D18" s="102"/>
      <c r="E18" s="103">
        <f>+E17</f>
        <v>3500</v>
      </c>
      <c r="F18" s="96" t="s">
        <v>37</v>
      </c>
      <c r="G18" s="51" t="s">
        <v>12</v>
      </c>
      <c r="H18" s="52">
        <f>E18*6</f>
        <v>21000</v>
      </c>
      <c r="I18" s="53">
        <f>SUM(H17:H18)</f>
        <v>22983.333333333332</v>
      </c>
      <c r="J18" s="78"/>
    </row>
    <row r="19" spans="1:10" s="42" customFormat="1" ht="18">
      <c r="A19" s="48"/>
      <c r="B19" s="49"/>
      <c r="C19" s="101"/>
      <c r="D19" s="102"/>
      <c r="E19" s="103"/>
      <c r="F19" s="93"/>
      <c r="G19" s="51"/>
      <c r="H19" s="52"/>
      <c r="I19" s="53"/>
      <c r="J19" s="78"/>
    </row>
    <row r="20" spans="1:10" s="42" customFormat="1" ht="18">
      <c r="A20" s="48">
        <v>5</v>
      </c>
      <c r="B20" s="49" t="s">
        <v>42</v>
      </c>
      <c r="C20" s="101">
        <v>0</v>
      </c>
      <c r="D20" s="102">
        <v>3500</v>
      </c>
      <c r="E20" s="103">
        <f>D20-C20</f>
        <v>3500</v>
      </c>
      <c r="F20" s="114" t="s">
        <v>44</v>
      </c>
      <c r="G20" s="51" t="s">
        <v>45</v>
      </c>
      <c r="H20" s="52">
        <f>E20*7/30</f>
        <v>816.6666666666666</v>
      </c>
      <c r="I20" s="53"/>
      <c r="J20" s="78"/>
    </row>
    <row r="21" spans="1:10" s="42" customFormat="1" ht="18">
      <c r="A21" s="48"/>
      <c r="B21" s="49" t="s">
        <v>43</v>
      </c>
      <c r="C21" s="101"/>
      <c r="D21" s="102"/>
      <c r="E21" s="103">
        <f>+E20</f>
        <v>3500</v>
      </c>
      <c r="F21" s="96" t="s">
        <v>37</v>
      </c>
      <c r="G21" s="51" t="s">
        <v>12</v>
      </c>
      <c r="H21" s="52">
        <f>E21*6</f>
        <v>21000</v>
      </c>
      <c r="I21" s="53">
        <f>SUM(H20:H21)</f>
        <v>21816.666666666668</v>
      </c>
      <c r="J21" s="78"/>
    </row>
    <row r="22" spans="1:10" s="42" customFormat="1" ht="18">
      <c r="A22" s="48"/>
      <c r="B22" s="58"/>
      <c r="C22" s="101"/>
      <c r="D22" s="102"/>
      <c r="E22" s="103"/>
      <c r="F22" s="93"/>
      <c r="G22" s="51"/>
      <c r="H22" s="52"/>
      <c r="I22" s="53"/>
      <c r="J22" s="78"/>
    </row>
    <row r="23" spans="1:10" s="42" customFormat="1" ht="18">
      <c r="A23" s="48">
        <v>6</v>
      </c>
      <c r="B23" s="108" t="s">
        <v>47</v>
      </c>
      <c r="C23" s="101">
        <v>3500</v>
      </c>
      <c r="D23" s="101">
        <v>5600</v>
      </c>
      <c r="E23" s="103">
        <f>D23-C23</f>
        <v>2100</v>
      </c>
      <c r="F23" s="114" t="s">
        <v>20</v>
      </c>
      <c r="G23" s="51" t="s">
        <v>21</v>
      </c>
      <c r="H23" s="52">
        <f>E23*11/31</f>
        <v>745.1612903225806</v>
      </c>
      <c r="I23" s="53"/>
      <c r="J23" s="54" t="s">
        <v>46</v>
      </c>
    </row>
    <row r="24" spans="1:10" s="42" customFormat="1" ht="18">
      <c r="A24" s="48"/>
      <c r="B24" s="49" t="s">
        <v>48</v>
      </c>
      <c r="C24" s="101"/>
      <c r="D24" s="102"/>
      <c r="E24" s="103">
        <f>+E23</f>
        <v>2100</v>
      </c>
      <c r="F24" s="93" t="s">
        <v>49</v>
      </c>
      <c r="G24" s="51" t="s">
        <v>13</v>
      </c>
      <c r="H24" s="52">
        <f>E24*4</f>
        <v>8400</v>
      </c>
      <c r="I24" s="53"/>
      <c r="J24" s="78" t="s">
        <v>24</v>
      </c>
    </row>
    <row r="25" spans="1:10" s="42" customFormat="1" ht="18">
      <c r="A25" s="48"/>
      <c r="B25" s="49"/>
      <c r="C25" s="101"/>
      <c r="D25" s="102"/>
      <c r="E25" s="103">
        <f>E24</f>
        <v>2100</v>
      </c>
      <c r="F25" s="96" t="s">
        <v>37</v>
      </c>
      <c r="G25" s="51" t="s">
        <v>12</v>
      </c>
      <c r="H25" s="52">
        <f>E25*6</f>
        <v>12600</v>
      </c>
      <c r="I25" s="53">
        <f>SUM(H23:H25)</f>
        <v>21745.161290322583</v>
      </c>
      <c r="J25" s="78" t="s">
        <v>14</v>
      </c>
    </row>
    <row r="26" spans="1:10" s="42" customFormat="1" ht="18">
      <c r="A26" s="48"/>
      <c r="B26" s="49"/>
      <c r="C26" s="101"/>
      <c r="D26" s="102"/>
      <c r="E26" s="103"/>
      <c r="F26" s="93"/>
      <c r="G26" s="51"/>
      <c r="H26" s="52"/>
      <c r="I26" s="53"/>
      <c r="J26" s="78"/>
    </row>
    <row r="27" spans="1:10" s="42" customFormat="1" ht="18">
      <c r="A27" s="48">
        <v>7</v>
      </c>
      <c r="B27" s="58" t="s">
        <v>50</v>
      </c>
      <c r="C27" s="101">
        <v>3500</v>
      </c>
      <c r="D27" s="101">
        <v>5600</v>
      </c>
      <c r="E27" s="103">
        <f>D27-C27</f>
        <v>2100</v>
      </c>
      <c r="F27" s="114" t="s">
        <v>52</v>
      </c>
      <c r="G27" s="51" t="s">
        <v>17</v>
      </c>
      <c r="H27" s="52">
        <f>E27*16/30</f>
        <v>1120</v>
      </c>
      <c r="I27" s="53"/>
      <c r="J27" s="78"/>
    </row>
    <row r="28" spans="1:10" s="42" customFormat="1" ht="18">
      <c r="A28" s="48"/>
      <c r="B28" s="49" t="s">
        <v>51</v>
      </c>
      <c r="C28" s="101"/>
      <c r="D28" s="102"/>
      <c r="E28" s="103">
        <f>+E27</f>
        <v>2100</v>
      </c>
      <c r="F28" s="93" t="s">
        <v>53</v>
      </c>
      <c r="G28" s="51" t="s">
        <v>11</v>
      </c>
      <c r="H28" s="52">
        <f>E28*3</f>
        <v>6300</v>
      </c>
      <c r="I28" s="53"/>
      <c r="J28" s="78"/>
    </row>
    <row r="29" spans="1:10" s="42" customFormat="1" ht="18">
      <c r="A29" s="48"/>
      <c r="B29" s="49"/>
      <c r="C29" s="101"/>
      <c r="D29" s="102"/>
      <c r="E29" s="103">
        <f>E28</f>
        <v>2100</v>
      </c>
      <c r="F29" s="96" t="s">
        <v>37</v>
      </c>
      <c r="G29" s="51" t="s">
        <v>12</v>
      </c>
      <c r="H29" s="52">
        <f>E29*6</f>
        <v>12600</v>
      </c>
      <c r="I29" s="53">
        <f>SUM(H27:H29)</f>
        <v>20020</v>
      </c>
      <c r="J29" s="78"/>
    </row>
    <row r="30" spans="1:10" s="42" customFormat="1" ht="18">
      <c r="A30" s="48"/>
      <c r="B30" s="95"/>
      <c r="C30" s="101"/>
      <c r="D30" s="102"/>
      <c r="E30" s="103"/>
      <c r="F30" s="93"/>
      <c r="G30" s="51"/>
      <c r="H30" s="52"/>
      <c r="I30" s="53"/>
      <c r="J30" s="78"/>
    </row>
    <row r="31" spans="1:10" s="42" customFormat="1" ht="18">
      <c r="A31" s="48">
        <v>8</v>
      </c>
      <c r="B31" s="49" t="s">
        <v>54</v>
      </c>
      <c r="C31" s="101">
        <v>3500</v>
      </c>
      <c r="D31" s="101">
        <v>5600</v>
      </c>
      <c r="E31" s="103">
        <f>D31-C31</f>
        <v>2100</v>
      </c>
      <c r="F31" s="114" t="s">
        <v>55</v>
      </c>
      <c r="G31" s="51" t="s">
        <v>16</v>
      </c>
      <c r="H31" s="52">
        <f>E31*5/30</f>
        <v>350</v>
      </c>
      <c r="I31" s="53"/>
      <c r="J31" s="78"/>
    </row>
    <row r="32" spans="1:10" s="42" customFormat="1" ht="18">
      <c r="A32" s="48"/>
      <c r="B32" s="49" t="s">
        <v>18</v>
      </c>
      <c r="C32" s="101"/>
      <c r="D32" s="102"/>
      <c r="E32" s="103">
        <f>+E31</f>
        <v>2100</v>
      </c>
      <c r="F32" s="93" t="s">
        <v>53</v>
      </c>
      <c r="G32" s="51" t="s">
        <v>11</v>
      </c>
      <c r="H32" s="52">
        <f>E32*3</f>
        <v>6300</v>
      </c>
      <c r="I32" s="53"/>
      <c r="J32" s="78"/>
    </row>
    <row r="33" spans="1:10" s="42" customFormat="1" ht="18">
      <c r="A33" s="48"/>
      <c r="B33" s="49"/>
      <c r="C33" s="101"/>
      <c r="D33" s="102"/>
      <c r="E33" s="103">
        <f>E32</f>
        <v>2100</v>
      </c>
      <c r="F33" s="96" t="s">
        <v>37</v>
      </c>
      <c r="G33" s="51" t="s">
        <v>12</v>
      </c>
      <c r="H33" s="52">
        <f>E33*6</f>
        <v>12600</v>
      </c>
      <c r="I33" s="53">
        <f>SUM(H31:H33)</f>
        <v>19250</v>
      </c>
      <c r="J33" s="78"/>
    </row>
    <row r="34" spans="1:10" s="42" customFormat="1" ht="18">
      <c r="A34" s="48"/>
      <c r="B34" s="49"/>
      <c r="C34" s="101"/>
      <c r="D34" s="102"/>
      <c r="E34" s="103"/>
      <c r="F34" s="93"/>
      <c r="G34" s="51"/>
      <c r="H34" s="52"/>
      <c r="I34" s="53"/>
      <c r="J34" s="78"/>
    </row>
    <row r="35" spans="1:10" s="42" customFormat="1" ht="18">
      <c r="A35" s="48">
        <v>9</v>
      </c>
      <c r="B35" s="49" t="s">
        <v>56</v>
      </c>
      <c r="C35" s="101">
        <v>3500</v>
      </c>
      <c r="D35" s="101">
        <v>5600</v>
      </c>
      <c r="E35" s="103">
        <f>D35-C35</f>
        <v>2100</v>
      </c>
      <c r="F35" s="114" t="s">
        <v>35</v>
      </c>
      <c r="G35" s="51" t="s">
        <v>29</v>
      </c>
      <c r="H35" s="52">
        <f>E35*28/31</f>
        <v>1896.774193548387</v>
      </c>
      <c r="I35" s="53"/>
      <c r="J35" s="78"/>
    </row>
    <row r="36" spans="1:10" s="42" customFormat="1" ht="18">
      <c r="A36" s="48"/>
      <c r="B36" s="49" t="s">
        <v>57</v>
      </c>
      <c r="C36" s="101"/>
      <c r="D36" s="102"/>
      <c r="E36" s="103">
        <f>+E35</f>
        <v>2100</v>
      </c>
      <c r="F36" s="93" t="s">
        <v>36</v>
      </c>
      <c r="G36" s="51" t="s">
        <v>30</v>
      </c>
      <c r="H36" s="52">
        <f>E36*2</f>
        <v>4200</v>
      </c>
      <c r="I36" s="53"/>
      <c r="J36" s="78"/>
    </row>
    <row r="37" spans="1:10" s="42" customFormat="1" ht="18">
      <c r="A37" s="48"/>
      <c r="B37" s="49"/>
      <c r="C37" s="101"/>
      <c r="D37" s="102"/>
      <c r="E37" s="103">
        <f>E36</f>
        <v>2100</v>
      </c>
      <c r="F37" s="96" t="s">
        <v>37</v>
      </c>
      <c r="G37" s="51" t="s">
        <v>12</v>
      </c>
      <c r="H37" s="52">
        <f>E37*6</f>
        <v>12600</v>
      </c>
      <c r="I37" s="53">
        <f>SUM(H35:H37)</f>
        <v>18696.774193548386</v>
      </c>
      <c r="J37" s="78"/>
    </row>
    <row r="38" spans="1:10" s="42" customFormat="1" ht="18">
      <c r="A38" s="48"/>
      <c r="B38" s="95"/>
      <c r="C38" s="101"/>
      <c r="D38" s="102"/>
      <c r="E38" s="103"/>
      <c r="F38" s="93"/>
      <c r="G38" s="51"/>
      <c r="H38" s="52"/>
      <c r="I38" s="53"/>
      <c r="J38" s="78"/>
    </row>
    <row r="39" spans="1:10" s="42" customFormat="1" ht="18">
      <c r="A39" s="48">
        <v>10</v>
      </c>
      <c r="B39" s="49" t="s">
        <v>58</v>
      </c>
      <c r="C39" s="101">
        <v>3500</v>
      </c>
      <c r="D39" s="101">
        <v>5600</v>
      </c>
      <c r="E39" s="103">
        <f>D39-C39</f>
        <v>2100</v>
      </c>
      <c r="F39" s="114" t="s">
        <v>60</v>
      </c>
      <c r="G39" s="51" t="s">
        <v>61</v>
      </c>
      <c r="H39" s="52">
        <f>E39*30/31</f>
        <v>2032.258064516129</v>
      </c>
      <c r="I39" s="53"/>
      <c r="J39" s="78"/>
    </row>
    <row r="40" spans="1:10" s="42" customFormat="1" ht="21">
      <c r="A40" s="48"/>
      <c r="B40" s="59" t="s">
        <v>59</v>
      </c>
      <c r="C40" s="101"/>
      <c r="D40" s="102"/>
      <c r="E40" s="103">
        <f>+E39</f>
        <v>2100</v>
      </c>
      <c r="F40" s="93" t="s">
        <v>36</v>
      </c>
      <c r="G40" s="51" t="s">
        <v>30</v>
      </c>
      <c r="H40" s="52">
        <f>E40*2</f>
        <v>4200</v>
      </c>
      <c r="I40" s="53"/>
      <c r="J40" s="78"/>
    </row>
    <row r="41" spans="1:10" s="42" customFormat="1" ht="18">
      <c r="A41" s="97"/>
      <c r="B41" s="49"/>
      <c r="C41" s="101"/>
      <c r="D41" s="102"/>
      <c r="E41" s="103">
        <f>E40</f>
        <v>2100</v>
      </c>
      <c r="F41" s="96" t="s">
        <v>37</v>
      </c>
      <c r="G41" s="51" t="s">
        <v>12</v>
      </c>
      <c r="H41" s="52">
        <f>E41*6</f>
        <v>12600</v>
      </c>
      <c r="I41" s="53">
        <f>SUM(H39:H41)</f>
        <v>18832.25806451613</v>
      </c>
      <c r="J41" s="78"/>
    </row>
    <row r="42" spans="1:10" s="42" customFormat="1" ht="18">
      <c r="A42" s="60"/>
      <c r="B42" s="61"/>
      <c r="C42" s="63"/>
      <c r="D42" s="81"/>
      <c r="E42" s="63"/>
      <c r="F42" s="64"/>
      <c r="G42" s="65"/>
      <c r="H42" s="66"/>
      <c r="I42" s="67"/>
      <c r="J42" s="68"/>
    </row>
    <row r="43" spans="1:10" s="42" customFormat="1" ht="18" thickBot="1">
      <c r="A43" s="21"/>
      <c r="B43" s="21" t="s">
        <v>3</v>
      </c>
      <c r="C43" s="21"/>
      <c r="D43" s="21"/>
      <c r="E43" s="23"/>
      <c r="F43" s="23"/>
      <c r="G43" s="40"/>
      <c r="H43" s="91">
        <f>SUM(H5:H42)</f>
        <v>236828.06451612903</v>
      </c>
      <c r="I43" s="91">
        <f>SUM(I5:I42)</f>
        <v>236828.06451612903</v>
      </c>
      <c r="J43" s="17"/>
    </row>
    <row r="44" spans="1:10" s="42" customFormat="1" ht="18" thickTop="1">
      <c r="A44" s="38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42" customFormat="1" ht="18">
      <c r="A45" s="38"/>
      <c r="B45" s="17"/>
      <c r="C45" s="17"/>
      <c r="D45" s="17"/>
      <c r="E45" s="17"/>
      <c r="F45" s="17"/>
      <c r="G45" s="17"/>
      <c r="H45" s="17"/>
      <c r="I45" s="17"/>
      <c r="J45" s="17"/>
    </row>
    <row r="46" spans="1:10" s="42" customFormat="1" ht="18">
      <c r="A46" s="38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42" customFormat="1" ht="18">
      <c r="A47" s="38"/>
      <c r="B47" s="17"/>
      <c r="C47" s="17"/>
      <c r="D47" s="17"/>
      <c r="E47" s="17"/>
      <c r="F47" s="17"/>
      <c r="G47" s="17"/>
      <c r="H47" s="17"/>
      <c r="I47" s="17"/>
      <c r="J47" s="17"/>
    </row>
    <row r="49" ht="18">
      <c r="K49" s="47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9">
      <selection activeCell="H25" sqref="H25"/>
    </sheetView>
  </sheetViews>
  <sheetFormatPr defaultColWidth="9.00390625" defaultRowHeight="15"/>
  <cols>
    <col min="1" max="1" width="4.57421875" style="16" customWidth="1"/>
    <col min="2" max="2" width="18.140625" style="3" bestFit="1" customWidth="1"/>
    <col min="3" max="3" width="3.8515625" style="3" customWidth="1"/>
    <col min="4" max="4" width="6.8515625" style="3" customWidth="1"/>
    <col min="5" max="5" width="8.00390625" style="3" customWidth="1"/>
    <col min="6" max="6" width="11.7109375" style="3" bestFit="1" customWidth="1"/>
    <col min="7" max="7" width="6.00390625" style="3" customWidth="1"/>
    <col min="8" max="9" width="9.8515625" style="89" bestFit="1" customWidth="1"/>
    <col min="10" max="10" width="15.421875" style="3" customWidth="1"/>
    <col min="11" max="11" width="9.8515625" style="3" bestFit="1" customWidth="1"/>
    <col min="12" max="16384" width="9.00390625" style="3" customWidth="1"/>
  </cols>
  <sheetData>
    <row r="1" spans="1:10" s="5" customFormat="1" ht="18">
      <c r="A1" s="4"/>
      <c r="B1" s="117" t="s">
        <v>22</v>
      </c>
      <c r="C1" s="117"/>
      <c r="D1" s="117"/>
      <c r="E1" s="117"/>
      <c r="F1" s="117"/>
      <c r="G1" s="117"/>
      <c r="H1" s="117"/>
      <c r="I1" s="117"/>
      <c r="J1" s="117"/>
    </row>
    <row r="2" spans="1:10" s="5" customFormat="1" ht="18">
      <c r="A2" s="4"/>
      <c r="B2" s="124" t="s">
        <v>4</v>
      </c>
      <c r="C2" s="124"/>
      <c r="D2" s="124"/>
      <c r="E2" s="124"/>
      <c r="F2" s="124"/>
      <c r="G2" s="124"/>
      <c r="H2" s="124"/>
      <c r="I2" s="124"/>
      <c r="J2" s="124"/>
    </row>
    <row r="3" spans="1:10" s="4" customFormat="1" ht="18">
      <c r="A3" s="125" t="s">
        <v>0</v>
      </c>
      <c r="B3" s="127" t="s">
        <v>1</v>
      </c>
      <c r="C3" s="6" t="s">
        <v>5</v>
      </c>
      <c r="D3" s="7" t="s">
        <v>6</v>
      </c>
      <c r="E3" s="8" t="s">
        <v>7</v>
      </c>
      <c r="F3" s="9" t="s">
        <v>8</v>
      </c>
      <c r="G3" s="8" t="s">
        <v>9</v>
      </c>
      <c r="H3" s="129" t="s">
        <v>10</v>
      </c>
      <c r="I3" s="87" t="s">
        <v>3</v>
      </c>
      <c r="J3" s="131" t="s">
        <v>2</v>
      </c>
    </row>
    <row r="4" spans="1:10" s="4" customFormat="1" ht="18">
      <c r="A4" s="126"/>
      <c r="B4" s="128"/>
      <c r="C4" s="10"/>
      <c r="D4" s="11"/>
      <c r="E4" s="12"/>
      <c r="F4" s="13"/>
      <c r="G4" s="12"/>
      <c r="H4" s="130"/>
      <c r="I4" s="88"/>
      <c r="J4" s="132"/>
    </row>
    <row r="5" spans="1:10" ht="18">
      <c r="A5" s="48">
        <v>1</v>
      </c>
      <c r="B5" s="108" t="s">
        <v>47</v>
      </c>
      <c r="C5" s="2">
        <v>0</v>
      </c>
      <c r="D5" s="1">
        <v>5600</v>
      </c>
      <c r="E5" s="20">
        <f>D5-C5</f>
        <v>5600</v>
      </c>
      <c r="F5" s="114" t="s">
        <v>20</v>
      </c>
      <c r="G5" s="51" t="s">
        <v>21</v>
      </c>
      <c r="H5" s="52">
        <f>E5*11/31</f>
        <v>1987.0967741935483</v>
      </c>
      <c r="I5" s="53"/>
      <c r="J5" s="54" t="s">
        <v>46</v>
      </c>
    </row>
    <row r="6" spans="1:10" ht="18">
      <c r="A6" s="48"/>
      <c r="B6" s="49" t="s">
        <v>48</v>
      </c>
      <c r="C6" s="19"/>
      <c r="D6" s="18"/>
      <c r="E6" s="20">
        <f>+E5</f>
        <v>5600</v>
      </c>
      <c r="F6" s="93" t="s">
        <v>49</v>
      </c>
      <c r="G6" s="51" t="s">
        <v>13</v>
      </c>
      <c r="H6" s="52">
        <f>E6*4</f>
        <v>22400</v>
      </c>
      <c r="I6" s="53"/>
      <c r="J6" s="78" t="s">
        <v>24</v>
      </c>
    </row>
    <row r="7" spans="1:10" ht="18">
      <c r="A7" s="48"/>
      <c r="B7" s="49"/>
      <c r="C7" s="19"/>
      <c r="D7" s="18"/>
      <c r="E7" s="20">
        <f>E6</f>
        <v>5600</v>
      </c>
      <c r="F7" s="96" t="s">
        <v>37</v>
      </c>
      <c r="G7" s="51" t="s">
        <v>12</v>
      </c>
      <c r="H7" s="52">
        <f>E7*6</f>
        <v>33600</v>
      </c>
      <c r="I7" s="53">
        <f>SUM(H5:H7)</f>
        <v>57987.096774193546</v>
      </c>
      <c r="J7" s="78" t="s">
        <v>14</v>
      </c>
    </row>
    <row r="8" spans="1:10" ht="18">
      <c r="A8" s="48"/>
      <c r="B8" s="49"/>
      <c r="C8" s="19"/>
      <c r="D8" s="18"/>
      <c r="E8" s="20"/>
      <c r="F8" s="93"/>
      <c r="G8" s="51"/>
      <c r="H8" s="52"/>
      <c r="I8" s="53"/>
      <c r="J8" s="78"/>
    </row>
    <row r="9" spans="1:10" ht="18">
      <c r="A9" s="48">
        <v>2</v>
      </c>
      <c r="B9" s="58" t="s">
        <v>50</v>
      </c>
      <c r="C9" s="2">
        <v>0</v>
      </c>
      <c r="D9" s="18">
        <v>5600</v>
      </c>
      <c r="E9" s="20">
        <f>D9-C9</f>
        <v>5600</v>
      </c>
      <c r="F9" s="114" t="s">
        <v>52</v>
      </c>
      <c r="G9" s="51" t="s">
        <v>17</v>
      </c>
      <c r="H9" s="52">
        <f>E9*16/30</f>
        <v>2986.6666666666665</v>
      </c>
      <c r="I9" s="53"/>
      <c r="J9" s="78"/>
    </row>
    <row r="10" spans="1:10" ht="18">
      <c r="A10" s="48"/>
      <c r="B10" s="49" t="s">
        <v>51</v>
      </c>
      <c r="C10" s="19"/>
      <c r="D10" s="18"/>
      <c r="E10" s="20">
        <f>+E9</f>
        <v>5600</v>
      </c>
      <c r="F10" s="93" t="s">
        <v>53</v>
      </c>
      <c r="G10" s="51" t="s">
        <v>11</v>
      </c>
      <c r="H10" s="52">
        <f>E10*3</f>
        <v>16800</v>
      </c>
      <c r="I10" s="53"/>
      <c r="J10" s="78"/>
    </row>
    <row r="11" spans="1:10" ht="18">
      <c r="A11" s="48"/>
      <c r="B11" s="49"/>
      <c r="C11" s="19"/>
      <c r="D11" s="18"/>
      <c r="E11" s="20">
        <f>E10</f>
        <v>5600</v>
      </c>
      <c r="F11" s="96" t="s">
        <v>37</v>
      </c>
      <c r="G11" s="51" t="s">
        <v>12</v>
      </c>
      <c r="H11" s="52">
        <f>E11*6</f>
        <v>33600</v>
      </c>
      <c r="I11" s="53">
        <f>SUM(H9:H11)</f>
        <v>53386.66666666667</v>
      </c>
      <c r="J11" s="78"/>
    </row>
    <row r="12" spans="1:10" ht="18">
      <c r="A12" s="48"/>
      <c r="B12" s="95"/>
      <c r="C12" s="19"/>
      <c r="D12" s="18"/>
      <c r="E12" s="20"/>
      <c r="F12" s="93"/>
      <c r="G12" s="51"/>
      <c r="H12" s="52"/>
      <c r="I12" s="53"/>
      <c r="J12" s="78"/>
    </row>
    <row r="13" spans="1:10" ht="18">
      <c r="A13" s="48">
        <v>3</v>
      </c>
      <c r="B13" s="49" t="s">
        <v>54</v>
      </c>
      <c r="C13" s="2">
        <v>0</v>
      </c>
      <c r="D13" s="18">
        <v>5600</v>
      </c>
      <c r="E13" s="20">
        <f>D13-C13</f>
        <v>5600</v>
      </c>
      <c r="F13" s="114" t="s">
        <v>55</v>
      </c>
      <c r="G13" s="51" t="s">
        <v>16</v>
      </c>
      <c r="H13" s="52">
        <f>E13*5/30</f>
        <v>933.3333333333334</v>
      </c>
      <c r="I13" s="53"/>
      <c r="J13" s="78"/>
    </row>
    <row r="14" spans="1:10" ht="18">
      <c r="A14" s="48"/>
      <c r="B14" s="49" t="s">
        <v>18</v>
      </c>
      <c r="C14" s="19"/>
      <c r="D14" s="18"/>
      <c r="E14" s="20">
        <f>+E13</f>
        <v>5600</v>
      </c>
      <c r="F14" s="93" t="s">
        <v>53</v>
      </c>
      <c r="G14" s="51" t="s">
        <v>11</v>
      </c>
      <c r="H14" s="52">
        <f>E14*3</f>
        <v>16800</v>
      </c>
      <c r="I14" s="53"/>
      <c r="J14" s="78"/>
    </row>
    <row r="15" spans="1:10" ht="18">
      <c r="A15" s="48"/>
      <c r="B15" s="49"/>
      <c r="C15" s="19"/>
      <c r="D15" s="18"/>
      <c r="E15" s="20">
        <f>E14</f>
        <v>5600</v>
      </c>
      <c r="F15" s="96" t="s">
        <v>37</v>
      </c>
      <c r="G15" s="51" t="s">
        <v>12</v>
      </c>
      <c r="H15" s="52">
        <f>E15*6</f>
        <v>33600</v>
      </c>
      <c r="I15" s="53">
        <f>SUM(H13:H15)</f>
        <v>51333.33333333333</v>
      </c>
      <c r="J15" s="78"/>
    </row>
    <row r="16" spans="1:10" ht="18">
      <c r="A16" s="48"/>
      <c r="B16" s="49"/>
      <c r="C16" s="19"/>
      <c r="D16" s="18"/>
      <c r="E16" s="20"/>
      <c r="F16" s="93"/>
      <c r="G16" s="51"/>
      <c r="H16" s="52"/>
      <c r="I16" s="53"/>
      <c r="J16" s="78"/>
    </row>
    <row r="17" spans="1:10" ht="18">
      <c r="A17" s="48">
        <v>4</v>
      </c>
      <c r="B17" s="49" t="s">
        <v>56</v>
      </c>
      <c r="C17" s="2">
        <v>0</v>
      </c>
      <c r="D17" s="18">
        <v>5600</v>
      </c>
      <c r="E17" s="20">
        <f>D17-C17</f>
        <v>5600</v>
      </c>
      <c r="F17" s="114" t="s">
        <v>35</v>
      </c>
      <c r="G17" s="51" t="s">
        <v>29</v>
      </c>
      <c r="H17" s="52">
        <f>E17*28/31</f>
        <v>5058.064516129032</v>
      </c>
      <c r="I17" s="53"/>
      <c r="J17" s="78"/>
    </row>
    <row r="18" spans="1:10" ht="18">
      <c r="A18" s="48"/>
      <c r="B18" s="49" t="s">
        <v>57</v>
      </c>
      <c r="C18" s="19"/>
      <c r="D18" s="18"/>
      <c r="E18" s="20">
        <f>+E17</f>
        <v>5600</v>
      </c>
      <c r="F18" s="93" t="s">
        <v>36</v>
      </c>
      <c r="G18" s="51" t="s">
        <v>30</v>
      </c>
      <c r="H18" s="52">
        <f>E18*2</f>
        <v>11200</v>
      </c>
      <c r="I18" s="53"/>
      <c r="J18" s="78"/>
    </row>
    <row r="19" spans="1:10" ht="18">
      <c r="A19" s="48"/>
      <c r="B19" s="49"/>
      <c r="C19" s="19"/>
      <c r="D19" s="18"/>
      <c r="E19" s="20">
        <f>E18</f>
        <v>5600</v>
      </c>
      <c r="F19" s="96" t="s">
        <v>37</v>
      </c>
      <c r="G19" s="51" t="s">
        <v>12</v>
      </c>
      <c r="H19" s="52">
        <f>E19*6</f>
        <v>33600</v>
      </c>
      <c r="I19" s="53">
        <f>SUM(H17:H19)</f>
        <v>49858.06451612903</v>
      </c>
      <c r="J19" s="78"/>
    </row>
    <row r="20" spans="1:10" ht="18">
      <c r="A20" s="48"/>
      <c r="B20" s="95"/>
      <c r="C20" s="19"/>
      <c r="D20" s="18"/>
      <c r="E20" s="20"/>
      <c r="F20" s="93"/>
      <c r="G20" s="51"/>
      <c r="H20" s="52"/>
      <c r="I20" s="53"/>
      <c r="J20" s="78"/>
    </row>
    <row r="21" spans="1:10" ht="18">
      <c r="A21" s="48">
        <v>5</v>
      </c>
      <c r="B21" s="49" t="s">
        <v>58</v>
      </c>
      <c r="C21" s="2">
        <v>0</v>
      </c>
      <c r="D21" s="18">
        <v>5600</v>
      </c>
      <c r="E21" s="20">
        <f>D21-C21</f>
        <v>5600</v>
      </c>
      <c r="F21" s="114" t="s">
        <v>60</v>
      </c>
      <c r="G21" s="51" t="s">
        <v>61</v>
      </c>
      <c r="H21" s="52">
        <f>E21*30/31</f>
        <v>5419.354838709677</v>
      </c>
      <c r="I21" s="53"/>
      <c r="J21" s="78"/>
    </row>
    <row r="22" spans="1:10" ht="21">
      <c r="A22" s="48"/>
      <c r="B22" s="59" t="s">
        <v>59</v>
      </c>
      <c r="C22" s="19"/>
      <c r="D22" s="18"/>
      <c r="E22" s="20">
        <f>+E21</f>
        <v>5600</v>
      </c>
      <c r="F22" s="93" t="s">
        <v>36</v>
      </c>
      <c r="G22" s="51" t="s">
        <v>30</v>
      </c>
      <c r="H22" s="52">
        <f>E22*2</f>
        <v>11200</v>
      </c>
      <c r="I22" s="53"/>
      <c r="J22" s="78"/>
    </row>
    <row r="23" spans="1:10" ht="18">
      <c r="A23" s="97"/>
      <c r="B23" s="49"/>
      <c r="C23" s="19"/>
      <c r="D23" s="18"/>
      <c r="E23" s="20">
        <f>E22</f>
        <v>5600</v>
      </c>
      <c r="F23" s="96" t="s">
        <v>37</v>
      </c>
      <c r="G23" s="51" t="s">
        <v>12</v>
      </c>
      <c r="H23" s="52">
        <f>E23*6</f>
        <v>33600</v>
      </c>
      <c r="I23" s="53">
        <f>SUM(H21:H23)</f>
        <v>50219.35483870968</v>
      </c>
      <c r="J23" s="78"/>
    </row>
    <row r="24" spans="1:10" ht="18">
      <c r="A24" s="60"/>
      <c r="B24" s="61"/>
      <c r="C24" s="116"/>
      <c r="D24" s="62"/>
      <c r="E24" s="63"/>
      <c r="F24" s="67"/>
      <c r="G24" s="65"/>
      <c r="H24" s="66"/>
      <c r="I24" s="67"/>
      <c r="J24" s="68"/>
    </row>
    <row r="25" spans="1:11" ht="18">
      <c r="A25" s="4"/>
      <c r="B25" s="4" t="s">
        <v>3</v>
      </c>
      <c r="C25" s="4"/>
      <c r="D25" s="4"/>
      <c r="E25" s="5"/>
      <c r="F25" s="5"/>
      <c r="G25" s="14"/>
      <c r="H25" s="15">
        <v>262784.51</v>
      </c>
      <c r="I25" s="15">
        <v>262784.51</v>
      </c>
      <c r="J25" s="5"/>
      <c r="K25" s="15">
        <f>SUM(I5:I24)</f>
        <v>262784.51612903224</v>
      </c>
    </row>
    <row r="26" spans="1:10" ht="18">
      <c r="A26" s="4"/>
      <c r="B26" s="4"/>
      <c r="C26" s="4"/>
      <c r="D26" s="4"/>
      <c r="E26" s="5"/>
      <c r="F26" s="5"/>
      <c r="G26" s="14"/>
      <c r="H26" s="86"/>
      <c r="I26" s="90"/>
      <c r="J26" s="5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1">
      <selection activeCell="E44" sqref="E44"/>
    </sheetView>
  </sheetViews>
  <sheetFormatPr defaultColWidth="9.00390625" defaultRowHeight="15"/>
  <cols>
    <col min="1" max="1" width="4.57421875" style="38" customWidth="1"/>
    <col min="2" max="2" width="17.7109375" style="17" customWidth="1"/>
    <col min="3" max="4" width="8.8515625" style="17" bestFit="1" customWidth="1"/>
    <col min="5" max="5" width="8.00390625" style="39" customWidth="1"/>
    <col min="6" max="6" width="11.57421875" style="38" bestFit="1" customWidth="1"/>
    <col min="7" max="7" width="6.00390625" style="17" customWidth="1"/>
    <col min="8" max="8" width="8.8515625" style="17" bestFit="1" customWidth="1"/>
    <col min="9" max="9" width="8.8515625" style="17" customWidth="1"/>
    <col min="10" max="10" width="16.57421875" style="17" bestFit="1" customWidth="1"/>
    <col min="11" max="11" width="9.8515625" style="17" bestFit="1" customWidth="1"/>
    <col min="12" max="12" width="12.140625" style="17" customWidth="1"/>
    <col min="13" max="13" width="13.7109375" style="17" customWidth="1"/>
    <col min="14" max="16384" width="9.00390625" style="17" customWidth="1"/>
  </cols>
  <sheetData>
    <row r="1" spans="1:10" s="23" customFormat="1" ht="18">
      <c r="A1" s="42"/>
      <c r="B1" s="117" t="s">
        <v>22</v>
      </c>
      <c r="C1" s="117"/>
      <c r="D1" s="117"/>
      <c r="E1" s="117"/>
      <c r="F1" s="117"/>
      <c r="G1" s="117"/>
      <c r="H1" s="117"/>
      <c r="I1" s="117"/>
      <c r="J1" s="117"/>
    </row>
    <row r="2" spans="1:10" s="23" customFormat="1" ht="18">
      <c r="A2" s="42"/>
      <c r="B2" s="117" t="s">
        <v>4</v>
      </c>
      <c r="C2" s="117"/>
      <c r="D2" s="117"/>
      <c r="E2" s="117"/>
      <c r="F2" s="117"/>
      <c r="G2" s="117"/>
      <c r="H2" s="117"/>
      <c r="I2" s="117"/>
      <c r="J2" s="117"/>
    </row>
    <row r="3" spans="1:10" s="42" customFormat="1" ht="18">
      <c r="A3" s="118" t="s">
        <v>0</v>
      </c>
      <c r="B3" s="120" t="s">
        <v>1</v>
      </c>
      <c r="C3" s="24" t="s">
        <v>5</v>
      </c>
      <c r="D3" s="25" t="s">
        <v>6</v>
      </c>
      <c r="E3" s="26" t="s">
        <v>7</v>
      </c>
      <c r="F3" s="27" t="s">
        <v>8</v>
      </c>
      <c r="G3" s="28" t="s">
        <v>9</v>
      </c>
      <c r="H3" s="118" t="s">
        <v>10</v>
      </c>
      <c r="I3" s="45" t="s">
        <v>3</v>
      </c>
      <c r="J3" s="122" t="s">
        <v>2</v>
      </c>
    </row>
    <row r="4" spans="1:10" s="42" customFormat="1" ht="18">
      <c r="A4" s="119"/>
      <c r="B4" s="121"/>
      <c r="C4" s="43"/>
      <c r="D4" s="44"/>
      <c r="E4" s="33"/>
      <c r="F4" s="34"/>
      <c r="G4" s="35"/>
      <c r="H4" s="119"/>
      <c r="I4" s="46"/>
      <c r="J4" s="123"/>
    </row>
    <row r="5" spans="1:10" ht="18">
      <c r="A5" s="70">
        <v>1</v>
      </c>
      <c r="B5" s="71" t="s">
        <v>27</v>
      </c>
      <c r="C5" s="75">
        <v>25730</v>
      </c>
      <c r="D5" s="73">
        <v>25930</v>
      </c>
      <c r="E5" s="72">
        <f>D5-C5</f>
        <v>200</v>
      </c>
      <c r="F5" s="92" t="s">
        <v>35</v>
      </c>
      <c r="G5" s="74" t="s">
        <v>29</v>
      </c>
      <c r="H5" s="75">
        <f>E5*28/31</f>
        <v>180.6451612903226</v>
      </c>
      <c r="I5" s="76"/>
      <c r="J5" s="77" t="s">
        <v>23</v>
      </c>
    </row>
    <row r="6" spans="1:10" ht="18">
      <c r="A6" s="48"/>
      <c r="B6" s="49" t="s">
        <v>28</v>
      </c>
      <c r="C6" s="52"/>
      <c r="D6" s="50"/>
      <c r="E6" s="55">
        <f>E5</f>
        <v>200</v>
      </c>
      <c r="F6" s="93" t="s">
        <v>36</v>
      </c>
      <c r="G6" s="51" t="s">
        <v>30</v>
      </c>
      <c r="H6" s="52">
        <f>E6*2</f>
        <v>400</v>
      </c>
      <c r="I6" s="53"/>
      <c r="J6" s="78" t="s">
        <v>24</v>
      </c>
    </row>
    <row r="7" spans="1:10" ht="18">
      <c r="A7" s="48"/>
      <c r="B7" s="49"/>
      <c r="C7" s="52">
        <v>26720</v>
      </c>
      <c r="D7" s="50">
        <v>26980</v>
      </c>
      <c r="E7" s="55">
        <f>D7-C7</f>
        <v>260</v>
      </c>
      <c r="F7" s="96" t="s">
        <v>37</v>
      </c>
      <c r="G7" s="51" t="s">
        <v>12</v>
      </c>
      <c r="H7" s="52">
        <f>E7*6</f>
        <v>1560</v>
      </c>
      <c r="I7" s="53">
        <f>SUM(H5:H7)</f>
        <v>2140.6451612903224</v>
      </c>
      <c r="J7" s="78" t="s">
        <v>15</v>
      </c>
    </row>
    <row r="8" spans="1:10" ht="18">
      <c r="A8" s="48"/>
      <c r="B8" s="49"/>
      <c r="C8" s="52"/>
      <c r="D8" s="50"/>
      <c r="E8" s="110"/>
      <c r="F8" s="111"/>
      <c r="G8" s="112"/>
      <c r="H8" s="113"/>
      <c r="I8" s="53"/>
      <c r="J8" s="78" t="s">
        <v>25</v>
      </c>
    </row>
    <row r="9" spans="1:10" ht="18">
      <c r="A9" s="48">
        <v>2</v>
      </c>
      <c r="B9" s="49" t="s">
        <v>31</v>
      </c>
      <c r="C9" s="52">
        <v>23810</v>
      </c>
      <c r="D9" s="50">
        <v>23940</v>
      </c>
      <c r="E9" s="55">
        <f>D9-C9</f>
        <v>130</v>
      </c>
      <c r="F9" s="114" t="s">
        <v>35</v>
      </c>
      <c r="G9" s="51" t="s">
        <v>29</v>
      </c>
      <c r="H9" s="52">
        <f>E9*28/31</f>
        <v>117.41935483870968</v>
      </c>
      <c r="I9" s="53"/>
      <c r="J9" s="78" t="s">
        <v>26</v>
      </c>
    </row>
    <row r="10" spans="1:10" ht="18">
      <c r="A10" s="48"/>
      <c r="B10" s="109" t="s">
        <v>32</v>
      </c>
      <c r="C10" s="52"/>
      <c r="D10" s="50"/>
      <c r="E10" s="55">
        <f>E9</f>
        <v>130</v>
      </c>
      <c r="F10" s="93" t="s">
        <v>36</v>
      </c>
      <c r="G10" s="51" t="s">
        <v>30</v>
      </c>
      <c r="H10" s="52">
        <f>E10*2</f>
        <v>260</v>
      </c>
      <c r="I10" s="53"/>
      <c r="J10" s="78" t="s">
        <v>19</v>
      </c>
    </row>
    <row r="11" spans="1:10" ht="18">
      <c r="A11" s="48"/>
      <c r="B11" s="49"/>
      <c r="C11" s="52">
        <v>24750</v>
      </c>
      <c r="D11" s="50">
        <v>24930</v>
      </c>
      <c r="E11" s="55">
        <f>D11-C11</f>
        <v>180</v>
      </c>
      <c r="F11" s="96" t="s">
        <v>37</v>
      </c>
      <c r="G11" s="51" t="s">
        <v>12</v>
      </c>
      <c r="H11" s="52">
        <f>E11*6</f>
        <v>1080</v>
      </c>
      <c r="I11" s="53">
        <f>SUM(H9:H11)</f>
        <v>1457.4193548387098</v>
      </c>
      <c r="J11" s="78"/>
    </row>
    <row r="12" spans="1:10" ht="18">
      <c r="A12" s="48"/>
      <c r="B12" s="49"/>
      <c r="C12" s="52"/>
      <c r="D12" s="50"/>
      <c r="E12" s="55"/>
      <c r="F12" s="93"/>
      <c r="G12" s="51"/>
      <c r="H12" s="52"/>
      <c r="I12" s="53"/>
      <c r="J12" s="78"/>
    </row>
    <row r="13" spans="1:10" ht="18">
      <c r="A13" s="48">
        <v>3</v>
      </c>
      <c r="B13" s="49" t="s">
        <v>33</v>
      </c>
      <c r="C13" s="52">
        <v>26720</v>
      </c>
      <c r="D13" s="50">
        <v>26980</v>
      </c>
      <c r="E13" s="55">
        <f>D13-C13</f>
        <v>260</v>
      </c>
      <c r="F13" s="114" t="s">
        <v>35</v>
      </c>
      <c r="G13" s="51" t="s">
        <v>29</v>
      </c>
      <c r="H13" s="52">
        <f>E13*28/31</f>
        <v>234.83870967741936</v>
      </c>
      <c r="I13" s="53"/>
      <c r="J13" s="78"/>
    </row>
    <row r="14" spans="1:10" ht="18">
      <c r="A14" s="48"/>
      <c r="B14" s="57" t="s">
        <v>34</v>
      </c>
      <c r="C14" s="52"/>
      <c r="D14" s="50"/>
      <c r="E14" s="55">
        <f>E13</f>
        <v>260</v>
      </c>
      <c r="F14" s="93" t="s">
        <v>36</v>
      </c>
      <c r="G14" s="51" t="s">
        <v>30</v>
      </c>
      <c r="H14" s="52">
        <f>E14*2</f>
        <v>520</v>
      </c>
      <c r="I14" s="53"/>
      <c r="J14" s="78"/>
    </row>
    <row r="15" spans="1:10" ht="18">
      <c r="A15" s="48"/>
      <c r="B15" s="49"/>
      <c r="C15" s="52">
        <v>27710</v>
      </c>
      <c r="D15" s="50">
        <v>28050</v>
      </c>
      <c r="E15" s="55">
        <f>D15-C15</f>
        <v>340</v>
      </c>
      <c r="F15" s="96" t="s">
        <v>37</v>
      </c>
      <c r="G15" s="51" t="s">
        <v>12</v>
      </c>
      <c r="H15" s="52">
        <f>E15*6</f>
        <v>2040</v>
      </c>
      <c r="I15" s="53">
        <f>SUM(H13:H15)</f>
        <v>2794.8387096774195</v>
      </c>
      <c r="J15" s="78"/>
    </row>
    <row r="16" spans="1:10" ht="18">
      <c r="A16" s="48"/>
      <c r="B16" s="49"/>
      <c r="C16" s="52"/>
      <c r="D16" s="50"/>
      <c r="E16" s="55"/>
      <c r="F16" s="93"/>
      <c r="G16" s="56"/>
      <c r="H16" s="52"/>
      <c r="I16" s="53"/>
      <c r="J16" s="78"/>
    </row>
    <row r="17" spans="1:10" ht="18">
      <c r="A17" s="48">
        <v>4</v>
      </c>
      <c r="B17" s="49" t="s">
        <v>38</v>
      </c>
      <c r="C17" s="52">
        <v>22450</v>
      </c>
      <c r="D17" s="50">
        <v>22460</v>
      </c>
      <c r="E17" s="55">
        <f>D17-C17</f>
        <v>10</v>
      </c>
      <c r="F17" s="114" t="s">
        <v>40</v>
      </c>
      <c r="G17" s="51" t="s">
        <v>41</v>
      </c>
      <c r="H17" s="52">
        <f>E17*17/30</f>
        <v>5.666666666666667</v>
      </c>
      <c r="I17" s="53"/>
      <c r="J17" s="78"/>
    </row>
    <row r="18" spans="1:10" ht="18">
      <c r="A18" s="48"/>
      <c r="B18" s="49" t="s">
        <v>39</v>
      </c>
      <c r="C18" s="52">
        <v>23360</v>
      </c>
      <c r="D18" s="50">
        <v>23450</v>
      </c>
      <c r="E18" s="55">
        <f>D18-C18</f>
        <v>90</v>
      </c>
      <c r="F18" s="96" t="s">
        <v>37</v>
      </c>
      <c r="G18" s="51" t="s">
        <v>12</v>
      </c>
      <c r="H18" s="52">
        <f>E18*6</f>
        <v>540</v>
      </c>
      <c r="I18" s="53">
        <f>SUM(H17:H18)</f>
        <v>545.6666666666666</v>
      </c>
      <c r="J18" s="78"/>
    </row>
    <row r="19" spans="1:10" ht="18">
      <c r="A19" s="48"/>
      <c r="B19" s="49"/>
      <c r="C19" s="52"/>
      <c r="D19" s="50"/>
      <c r="E19" s="55"/>
      <c r="F19" s="93"/>
      <c r="G19" s="51"/>
      <c r="H19" s="52"/>
      <c r="I19" s="53"/>
      <c r="J19" s="78"/>
    </row>
    <row r="20" spans="1:10" ht="18">
      <c r="A20" s="48">
        <v>5</v>
      </c>
      <c r="B20" s="49" t="s">
        <v>42</v>
      </c>
      <c r="C20" s="52">
        <v>24750</v>
      </c>
      <c r="D20" s="50">
        <v>24930</v>
      </c>
      <c r="E20" s="55">
        <f>D20-C20</f>
        <v>180</v>
      </c>
      <c r="F20" s="114" t="s">
        <v>44</v>
      </c>
      <c r="G20" s="51" t="s">
        <v>45</v>
      </c>
      <c r="H20" s="52">
        <f>E20*7/30</f>
        <v>42</v>
      </c>
      <c r="I20" s="53"/>
      <c r="J20" s="78"/>
    </row>
    <row r="21" spans="1:10" ht="18">
      <c r="A21" s="48"/>
      <c r="B21" s="49" t="s">
        <v>43</v>
      </c>
      <c r="C21" s="52">
        <v>25730</v>
      </c>
      <c r="D21" s="50">
        <v>25930</v>
      </c>
      <c r="E21" s="55">
        <f>D21-C21</f>
        <v>200</v>
      </c>
      <c r="F21" s="96" t="s">
        <v>37</v>
      </c>
      <c r="G21" s="51" t="s">
        <v>12</v>
      </c>
      <c r="H21" s="52">
        <f>E21*6</f>
        <v>1200</v>
      </c>
      <c r="I21" s="53">
        <f>SUM(H20:H21)</f>
        <v>1242</v>
      </c>
      <c r="J21" s="78"/>
    </row>
    <row r="22" spans="1:10" ht="18">
      <c r="A22" s="48"/>
      <c r="B22" s="58"/>
      <c r="C22" s="52"/>
      <c r="D22" s="50"/>
      <c r="E22" s="55"/>
      <c r="F22" s="93"/>
      <c r="G22" s="51"/>
      <c r="H22" s="52"/>
      <c r="I22" s="53"/>
      <c r="J22" s="115"/>
    </row>
    <row r="23" spans="1:10" ht="18">
      <c r="A23" s="48">
        <v>6</v>
      </c>
      <c r="B23" s="108" t="s">
        <v>47</v>
      </c>
      <c r="C23" s="52">
        <v>23940</v>
      </c>
      <c r="D23" s="50">
        <v>24510</v>
      </c>
      <c r="E23" s="55">
        <f>D23-C23</f>
        <v>570</v>
      </c>
      <c r="F23" s="114" t="s">
        <v>20</v>
      </c>
      <c r="G23" s="51" t="s">
        <v>21</v>
      </c>
      <c r="H23" s="52">
        <f>E23*11/31</f>
        <v>202.25806451612902</v>
      </c>
      <c r="I23" s="53"/>
      <c r="J23" s="54" t="s">
        <v>46</v>
      </c>
    </row>
    <row r="24" spans="1:10" ht="18">
      <c r="A24" s="48"/>
      <c r="B24" s="49" t="s">
        <v>48</v>
      </c>
      <c r="C24" s="52"/>
      <c r="D24" s="50"/>
      <c r="E24" s="55">
        <f>E23</f>
        <v>570</v>
      </c>
      <c r="F24" s="93" t="s">
        <v>49</v>
      </c>
      <c r="G24" s="51" t="s">
        <v>13</v>
      </c>
      <c r="H24" s="52">
        <f>E24*4</f>
        <v>2280</v>
      </c>
      <c r="I24" s="53"/>
      <c r="J24" s="78" t="s">
        <v>24</v>
      </c>
    </row>
    <row r="25" spans="1:10" ht="18">
      <c r="A25" s="48"/>
      <c r="B25" s="49"/>
      <c r="C25" s="52">
        <v>24930</v>
      </c>
      <c r="D25" s="50">
        <v>25740</v>
      </c>
      <c r="E25" s="55">
        <f>D25-C25</f>
        <v>810</v>
      </c>
      <c r="F25" s="96" t="s">
        <v>37</v>
      </c>
      <c r="G25" s="51" t="s">
        <v>12</v>
      </c>
      <c r="H25" s="52">
        <f>E25*6</f>
        <v>4860</v>
      </c>
      <c r="I25" s="53">
        <f>SUM(H23:H25)</f>
        <v>7342.258064516129</v>
      </c>
      <c r="J25" s="78" t="s">
        <v>14</v>
      </c>
    </row>
    <row r="26" spans="1:10" ht="18">
      <c r="A26" s="48"/>
      <c r="B26" s="49"/>
      <c r="C26" s="52"/>
      <c r="D26" s="50"/>
      <c r="E26" s="55"/>
      <c r="F26" s="93"/>
      <c r="G26" s="51"/>
      <c r="H26" s="52"/>
      <c r="I26" s="53"/>
      <c r="J26" s="78" t="s">
        <v>25</v>
      </c>
    </row>
    <row r="27" spans="1:10" ht="18">
      <c r="A27" s="48">
        <v>7</v>
      </c>
      <c r="B27" s="58" t="s">
        <v>50</v>
      </c>
      <c r="C27" s="52">
        <v>28590</v>
      </c>
      <c r="D27" s="50">
        <v>28810</v>
      </c>
      <c r="E27" s="55">
        <f>D27-C27</f>
        <v>220</v>
      </c>
      <c r="F27" s="114" t="s">
        <v>52</v>
      </c>
      <c r="G27" s="51" t="s">
        <v>17</v>
      </c>
      <c r="H27" s="52">
        <f>E27*16/30</f>
        <v>117.33333333333333</v>
      </c>
      <c r="I27" s="53"/>
      <c r="J27" s="78" t="s">
        <v>26</v>
      </c>
    </row>
    <row r="28" spans="1:10" ht="18">
      <c r="A28" s="48"/>
      <c r="B28" s="49" t="s">
        <v>51</v>
      </c>
      <c r="C28" s="52"/>
      <c r="D28" s="50"/>
      <c r="E28" s="55">
        <f>E27</f>
        <v>220</v>
      </c>
      <c r="F28" s="93" t="s">
        <v>53</v>
      </c>
      <c r="G28" s="51" t="s">
        <v>11</v>
      </c>
      <c r="H28" s="52">
        <f>E28*3</f>
        <v>660</v>
      </c>
      <c r="I28" s="53"/>
      <c r="J28" s="78" t="s">
        <v>19</v>
      </c>
    </row>
    <row r="29" spans="1:10" ht="18">
      <c r="A29" s="48"/>
      <c r="B29" s="49"/>
      <c r="C29" s="52">
        <v>29690</v>
      </c>
      <c r="D29" s="50">
        <v>30020</v>
      </c>
      <c r="E29" s="55">
        <f>D29-C29</f>
        <v>330</v>
      </c>
      <c r="F29" s="96" t="s">
        <v>37</v>
      </c>
      <c r="G29" s="51" t="s">
        <v>12</v>
      </c>
      <c r="H29" s="52">
        <f>E29*6</f>
        <v>1980</v>
      </c>
      <c r="I29" s="53">
        <f>SUM(H27:H29)</f>
        <v>2757.3333333333335</v>
      </c>
      <c r="J29" s="78"/>
    </row>
    <row r="30" spans="1:10" ht="18">
      <c r="A30" s="48"/>
      <c r="B30" s="95"/>
      <c r="C30" s="52"/>
      <c r="D30" s="50"/>
      <c r="E30" s="55"/>
      <c r="F30" s="93"/>
      <c r="G30" s="51"/>
      <c r="H30" s="52"/>
      <c r="I30" s="53"/>
      <c r="J30" s="78"/>
    </row>
    <row r="31" spans="1:10" ht="18">
      <c r="A31" s="48">
        <v>8</v>
      </c>
      <c r="B31" s="49" t="s">
        <v>54</v>
      </c>
      <c r="C31" s="52">
        <v>28050</v>
      </c>
      <c r="D31" s="50">
        <v>28190</v>
      </c>
      <c r="E31" s="55">
        <f>D31-C31</f>
        <v>140</v>
      </c>
      <c r="F31" s="114" t="s">
        <v>55</v>
      </c>
      <c r="G31" s="51" t="s">
        <v>16</v>
      </c>
      <c r="H31" s="52">
        <f>E31*5/30</f>
        <v>23.333333333333332</v>
      </c>
      <c r="I31" s="53"/>
      <c r="J31" s="78"/>
    </row>
    <row r="32" spans="1:10" ht="18">
      <c r="A32" s="48"/>
      <c r="B32" s="49" t="s">
        <v>18</v>
      </c>
      <c r="C32" s="52"/>
      <c r="D32" s="50"/>
      <c r="E32" s="55">
        <f>E31</f>
        <v>140</v>
      </c>
      <c r="F32" s="93" t="s">
        <v>53</v>
      </c>
      <c r="G32" s="51" t="s">
        <v>11</v>
      </c>
      <c r="H32" s="52">
        <f>E32*3</f>
        <v>420</v>
      </c>
      <c r="I32" s="53"/>
      <c r="J32" s="78"/>
    </row>
    <row r="33" spans="1:10" ht="18">
      <c r="A33" s="48"/>
      <c r="B33" s="49"/>
      <c r="C33" s="52">
        <v>29140</v>
      </c>
      <c r="D33" s="50">
        <v>29420</v>
      </c>
      <c r="E33" s="55">
        <f>D33-C33</f>
        <v>280</v>
      </c>
      <c r="F33" s="96" t="s">
        <v>37</v>
      </c>
      <c r="G33" s="51" t="s">
        <v>12</v>
      </c>
      <c r="H33" s="52">
        <f>E33*6</f>
        <v>1680</v>
      </c>
      <c r="I33" s="53">
        <f>SUM(H31:H33)</f>
        <v>2123.3333333333335</v>
      </c>
      <c r="J33" s="78"/>
    </row>
    <row r="34" spans="1:10" ht="18">
      <c r="A34" s="48"/>
      <c r="B34" s="49"/>
      <c r="C34" s="52"/>
      <c r="D34" s="50"/>
      <c r="E34" s="55"/>
      <c r="F34" s="93"/>
      <c r="G34" s="51"/>
      <c r="H34" s="52"/>
      <c r="I34" s="53"/>
      <c r="J34" s="78"/>
    </row>
    <row r="35" spans="1:10" ht="18">
      <c r="A35" s="48">
        <v>9</v>
      </c>
      <c r="B35" s="49" t="s">
        <v>56</v>
      </c>
      <c r="C35" s="52">
        <v>31440</v>
      </c>
      <c r="D35" s="50">
        <v>31870</v>
      </c>
      <c r="E35" s="55">
        <f>D35-C35</f>
        <v>430</v>
      </c>
      <c r="F35" s="114" t="s">
        <v>35</v>
      </c>
      <c r="G35" s="51" t="s">
        <v>29</v>
      </c>
      <c r="H35" s="52">
        <f>E35*28/31</f>
        <v>388.38709677419354</v>
      </c>
      <c r="I35" s="53"/>
      <c r="J35" s="78"/>
    </row>
    <row r="36" spans="1:10" ht="18">
      <c r="A36" s="48"/>
      <c r="B36" s="49" t="s">
        <v>57</v>
      </c>
      <c r="C36" s="52"/>
      <c r="D36" s="50"/>
      <c r="E36" s="55">
        <f>E35</f>
        <v>430</v>
      </c>
      <c r="F36" s="93" t="s">
        <v>36</v>
      </c>
      <c r="G36" s="51" t="s">
        <v>30</v>
      </c>
      <c r="H36" s="52">
        <f>E36*2</f>
        <v>860</v>
      </c>
      <c r="I36" s="53"/>
      <c r="J36" s="78"/>
    </row>
    <row r="37" spans="1:10" ht="18">
      <c r="A37" s="48"/>
      <c r="B37" s="49"/>
      <c r="C37" s="52">
        <v>32650</v>
      </c>
      <c r="D37" s="50">
        <v>33140</v>
      </c>
      <c r="E37" s="55">
        <f>D37-C37</f>
        <v>490</v>
      </c>
      <c r="F37" s="96" t="s">
        <v>37</v>
      </c>
      <c r="G37" s="51" t="s">
        <v>12</v>
      </c>
      <c r="H37" s="52">
        <f>E37*6</f>
        <v>2940</v>
      </c>
      <c r="I37" s="53">
        <f>SUM(H35:H37)</f>
        <v>4188.387096774193</v>
      </c>
      <c r="J37" s="78"/>
    </row>
    <row r="38" spans="1:10" ht="18">
      <c r="A38" s="48"/>
      <c r="B38" s="95"/>
      <c r="C38" s="52"/>
      <c r="D38" s="50"/>
      <c r="E38" s="55"/>
      <c r="F38" s="93"/>
      <c r="G38" s="51"/>
      <c r="H38" s="52"/>
      <c r="I38" s="53"/>
      <c r="J38" s="78"/>
    </row>
    <row r="39" spans="1:10" ht="18">
      <c r="A39" s="48">
        <v>10</v>
      </c>
      <c r="B39" s="49" t="s">
        <v>58</v>
      </c>
      <c r="C39" s="52">
        <v>27500</v>
      </c>
      <c r="D39" s="50">
        <v>27580</v>
      </c>
      <c r="E39" s="55">
        <f>D39-C39</f>
        <v>80</v>
      </c>
      <c r="F39" s="114" t="s">
        <v>60</v>
      </c>
      <c r="G39" s="51" t="s">
        <v>61</v>
      </c>
      <c r="H39" s="52">
        <f>E39*30/31</f>
        <v>77.41935483870968</v>
      </c>
      <c r="I39" s="53"/>
      <c r="J39" s="78"/>
    </row>
    <row r="40" spans="1:10" ht="21">
      <c r="A40" s="48"/>
      <c r="B40" s="59" t="s">
        <v>59</v>
      </c>
      <c r="C40" s="52"/>
      <c r="D40" s="50"/>
      <c r="E40" s="55">
        <f>E39</f>
        <v>80</v>
      </c>
      <c r="F40" s="93" t="s">
        <v>36</v>
      </c>
      <c r="G40" s="51" t="s">
        <v>30</v>
      </c>
      <c r="H40" s="52">
        <f>E40*2</f>
        <v>160</v>
      </c>
      <c r="I40" s="53"/>
      <c r="J40" s="78"/>
    </row>
    <row r="41" spans="1:10" ht="21">
      <c r="A41" s="48"/>
      <c r="B41" s="59"/>
      <c r="C41" s="52">
        <v>28590</v>
      </c>
      <c r="D41" s="50">
        <v>28810</v>
      </c>
      <c r="E41" s="55">
        <f>D41-C41</f>
        <v>220</v>
      </c>
      <c r="F41" s="96" t="s">
        <v>37</v>
      </c>
      <c r="G41" s="51" t="s">
        <v>12</v>
      </c>
      <c r="H41" s="52">
        <f>E41*6</f>
        <v>1320</v>
      </c>
      <c r="I41" s="53">
        <f>SUM(H39:H41)</f>
        <v>1557.4193548387098</v>
      </c>
      <c r="J41" s="78"/>
    </row>
    <row r="42" spans="1:10" ht="18">
      <c r="A42" s="79"/>
      <c r="B42" s="62"/>
      <c r="C42" s="63"/>
      <c r="D42" s="81"/>
      <c r="E42" s="80"/>
      <c r="F42" s="94"/>
      <c r="G42" s="82"/>
      <c r="H42" s="63"/>
      <c r="I42" s="83"/>
      <c r="J42" s="84"/>
    </row>
    <row r="43" spans="2:13" ht="18" thickBot="1">
      <c r="B43" s="17" t="s">
        <v>3</v>
      </c>
      <c r="E43" s="39">
        <f>E7+E11+E15+E18+E21+E25+E29+E33+E37+E41</f>
        <v>3200</v>
      </c>
      <c r="H43" s="85"/>
      <c r="I43" s="85">
        <v>26149.31</v>
      </c>
      <c r="J43" s="69"/>
      <c r="K43" s="47">
        <f>+วิทยฐานะ!I43</f>
        <v>236828.06451612903</v>
      </c>
      <c r="L43" s="47">
        <f>+ตอบแทน!I25</f>
        <v>262784.51</v>
      </c>
      <c r="M43" s="41">
        <f>SUM(I43:L43)</f>
        <v>525761.884516129</v>
      </c>
    </row>
    <row r="44" ht="18" thickTop="1">
      <c r="I44" s="107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2019-04-02T06:52:58Z</cp:lastPrinted>
  <dcterms:created xsi:type="dcterms:W3CDTF">2017-12-26T13:24:58Z</dcterms:created>
  <dcterms:modified xsi:type="dcterms:W3CDTF">2019-04-02T08:08:54Z</dcterms:modified>
  <cp:category/>
  <cp:version/>
  <cp:contentType/>
  <cp:contentStatus/>
</cp:coreProperties>
</file>