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072" activeTab="3"/>
  </bookViews>
  <sheets>
    <sheet name="เงินเดือน" sheetId="1" r:id="rId1"/>
    <sheet name="วิทยฐานะ" sheetId="2" r:id="rId2"/>
    <sheet name="ตอบแทน" sheetId="3" r:id="rId3"/>
    <sheet name="Sheet1" sheetId="4" r:id="rId4"/>
  </sheets>
  <definedNames>
    <definedName name="_xlnm.Print_Area" localSheetId="0">'เงินเดือน'!$A$1:$N$93</definedName>
    <definedName name="_xlnm.Print_Area" localSheetId="1">'วิทยฐานะ'!$A$1:$N$111</definedName>
    <definedName name="_xlnm.Print_Titles" localSheetId="0">'เงินเดือน'!$3:$4</definedName>
    <definedName name="_xlnm.Print_Titles" localSheetId="2">'ตอบแทน'!$3:$4</definedName>
    <definedName name="_xlnm.Print_Titles" localSheetId="1">'วิทยฐานะ'!$3:$4</definedName>
  </definedNames>
  <calcPr fullCalcOnLoad="1"/>
</workbook>
</file>

<file path=xl/sharedStrings.xml><?xml version="1.0" encoding="utf-8"?>
<sst xmlns="http://schemas.openxmlformats.org/spreadsheetml/2006/main" count="604" uniqueCount="110">
  <si>
    <t>ลำดับ</t>
  </si>
  <si>
    <t>ชื่อ - สกุล</t>
  </si>
  <si>
    <t>หมายเหตุ</t>
  </si>
  <si>
    <t>รวมเบิก</t>
  </si>
  <si>
    <t>สพป.อุดรธานี  เขต  4</t>
  </si>
  <si>
    <t>อัตราเดิม</t>
  </si>
  <si>
    <t>อัตราใหม่</t>
  </si>
  <si>
    <t>เบิกเพิ่ม</t>
  </si>
  <si>
    <t>ระยะเวลา</t>
  </si>
  <si>
    <t>จำนวน</t>
  </si>
  <si>
    <t>1 เดือน</t>
  </si>
  <si>
    <t>จำนวนเงิน</t>
  </si>
  <si>
    <t>2 เดือน</t>
  </si>
  <si>
    <t>3 เดือน</t>
  </si>
  <si>
    <t>6 เดือน</t>
  </si>
  <si>
    <t>3 วัน</t>
  </si>
  <si>
    <t>21 วัน</t>
  </si>
  <si>
    <t>6 วัน</t>
  </si>
  <si>
    <t>5 เดือน</t>
  </si>
  <si>
    <t>4 เดือน</t>
  </si>
  <si>
    <t>28 วัน</t>
  </si>
  <si>
    <t>14 วัน</t>
  </si>
  <si>
    <t>10 วัน</t>
  </si>
  <si>
    <t>2 วัน</t>
  </si>
  <si>
    <t>18-31 สค.60</t>
  </si>
  <si>
    <t>รายละเอียดตกเบิกเงินเดือน  เดือนกันยายน  2561</t>
  </si>
  <si>
    <t>นายชลัม  ธูปกระแจะ</t>
  </si>
  <si>
    <t>รร.บ้านนาแค</t>
  </si>
  <si>
    <t>26-31 ม.ค. 61</t>
  </si>
  <si>
    <t>กพ.-มีค.61</t>
  </si>
  <si>
    <t>1.คำสั่ง 310/2561</t>
  </si>
  <si>
    <t>ลว. 3 กรกฎาคม 2561</t>
  </si>
  <si>
    <t>เมย.-สค.61</t>
  </si>
  <si>
    <t>2.คำสั่งที่ 385/2561</t>
  </si>
  <si>
    <t>ลว. 14 สิงหาคม 2561</t>
  </si>
  <si>
    <t>นางสาววิไลวรรณ นาดี</t>
  </si>
  <si>
    <t>24 วัน</t>
  </si>
  <si>
    <t>แก้ไขเลื่อน 1 เมย. 61</t>
  </si>
  <si>
    <t>1.คำสั่ง 311/2561</t>
  </si>
  <si>
    <t>ให้ได้รับ คศ.3</t>
  </si>
  <si>
    <t>ให้ได้รับ คศ.2</t>
  </si>
  <si>
    <t>8-31 พ.ค.60</t>
  </si>
  <si>
    <t>นางสาวทองดี  พิมพ์สาลี</t>
  </si>
  <si>
    <t>(นางสุพรรัตน์  บุญโชติ)</t>
  </si>
  <si>
    <t>นางสุพรรษา  ต้นแก้ว</t>
  </si>
  <si>
    <t>นายสุภีร์  แรงน้อย</t>
  </si>
  <si>
    <t>รร.บ้านข้าวสาร</t>
  </si>
  <si>
    <t>รร.บ้านปากเจียง</t>
  </si>
  <si>
    <t>รร.บ้านสะคุวิทยา</t>
  </si>
  <si>
    <t>รร.บริบาลภูมิเขตต์</t>
  </si>
  <si>
    <t>นางสาวนลินี  ทวีกุล</t>
  </si>
  <si>
    <t>รร.บ้านหยวก</t>
  </si>
  <si>
    <t>นายรวมพล  หมั่นวิชา</t>
  </si>
  <si>
    <t>รร.บ้านนาเตย</t>
  </si>
  <si>
    <t>นายจีรศักดิ์ แสงสวัสดิ์</t>
  </si>
  <si>
    <t>นายวิเศษ  โสภากุล</t>
  </si>
  <si>
    <t>รร.บ้านท่าโสม</t>
  </si>
  <si>
    <t>1 วัน</t>
  </si>
  <si>
    <t>นางอรอุมา  เรียงพรม</t>
  </si>
  <si>
    <t>รร.บ้านเม็ก</t>
  </si>
  <si>
    <t>นางพนิดา  ชัยมณี</t>
  </si>
  <si>
    <t>รร.บ้านกานต์สามัคคี</t>
  </si>
  <si>
    <t>23 วัน</t>
  </si>
  <si>
    <t>นางอินทิวร  หอมดอก</t>
  </si>
  <si>
    <t>รร.ชุมชนบ้านแวง</t>
  </si>
  <si>
    <t>นางวัชรารัตน์  สีดาคำ</t>
  </si>
  <si>
    <t>รร.ดอนตาลดงบังวิทยา</t>
  </si>
  <si>
    <t>นายนิคม  สมโชค</t>
  </si>
  <si>
    <t>รร.บ้านโนนสมบูรณ์</t>
  </si>
  <si>
    <t xml:space="preserve">นางสาวออระดี </t>
  </si>
  <si>
    <t>แก่นกงพาน</t>
  </si>
  <si>
    <t>รร.อนุบลบ้านผือ</t>
  </si>
  <si>
    <t>ว่าที่ ร.ต.อนนท์ ภูพันนา</t>
  </si>
  <si>
    <t>รร.ยางโกนวิทย์</t>
  </si>
  <si>
    <t>11-31 พ.ค. 60</t>
  </si>
  <si>
    <t>4-31 ก.ค. 60</t>
  </si>
  <si>
    <t>22-31 พ.ค. 60</t>
  </si>
  <si>
    <t>28-30 เม.ย.60</t>
  </si>
  <si>
    <t>18-31 ส.ค. 60</t>
  </si>
  <si>
    <t>30 มิ.ย. 60</t>
  </si>
  <si>
    <t>8-31 พ.ค. 60</t>
  </si>
  <si>
    <t>9-31 พ.ค. 60</t>
  </si>
  <si>
    <t>22-31 ส.ค.60</t>
  </si>
  <si>
    <t>7-30 ก.ย. 60</t>
  </si>
  <si>
    <t>ว่าที่ร้อยตรีนครไทย</t>
  </si>
  <si>
    <t xml:space="preserve">ขอนยาง </t>
  </si>
  <si>
    <t>รร.บ้านเทื่อม</t>
  </si>
  <si>
    <t>29-30 มิ.ย. 61</t>
  </si>
  <si>
    <t>ก.ค. - ส.ค. 61</t>
  </si>
  <si>
    <t>1.คำสั่ง 329/2561</t>
  </si>
  <si>
    <t>ลว.17 กรกฎาคม 2561</t>
  </si>
  <si>
    <t>มิ.ย.60- ก.ย 60</t>
  </si>
  <si>
    <t>ต.ค.60-มี.ค61</t>
  </si>
  <si>
    <t>2.คำสั่งที่ 386/2561</t>
  </si>
  <si>
    <t>แก้ไขเลื่อนเงินเดือน</t>
  </si>
  <si>
    <t>ส.ค.60- ก.ย 60</t>
  </si>
  <si>
    <t>มิ.ย.60- ก.ย.61</t>
  </si>
  <si>
    <t>พ.ค.60-ก.ย.60</t>
  </si>
  <si>
    <t>ส.ค.60-ก.ย.60</t>
  </si>
  <si>
    <t>ก.ย.60</t>
  </si>
  <si>
    <t>ก.ค60.-ก.ย.60</t>
  </si>
  <si>
    <t>มิ.ย.60-ก.ย.61</t>
  </si>
  <si>
    <t>มิ.ย.60-ก.ย.60</t>
  </si>
  <si>
    <t>มิ.ย. - ก.ย. 60</t>
  </si>
  <si>
    <t>ก.ค. - ก.ย. 60</t>
  </si>
  <si>
    <t>นายชลัมพล  ธูปกระแจะ</t>
  </si>
  <si>
    <t>26-30 มิ.ย. 60</t>
  </si>
  <si>
    <t>5 วัน</t>
  </si>
  <si>
    <t>รายละเอียดตกเบิกเงินวิทยฐานะ  เดือนกันยายน  2561</t>
  </si>
  <si>
    <t>รายละเอียดตกเบิกเงินค่าตอบแทน  เดือนกันยายน  2561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</si>
</sst>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0.0"/>
    <numFmt numFmtId="188" formatCode="#,##0.000"/>
    <numFmt numFmtId="189" formatCode="#,##0.0000"/>
    <numFmt numFmtId="190" formatCode="#,##0.0000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0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4" fontId="3" fillId="33" borderId="23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3" fillId="33" borderId="23" xfId="0" applyNumberFormat="1" applyFont="1" applyFill="1" applyBorder="1" applyAlignment="1">
      <alignment/>
    </xf>
    <xf numFmtId="4" fontId="2" fillId="34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3" fillId="33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4" fontId="3" fillId="33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1" fontId="3" fillId="33" borderId="25" xfId="0" applyNumberFormat="1" applyFont="1" applyFill="1" applyBorder="1" applyAlignment="1">
      <alignment/>
    </xf>
    <xf numFmtId="4" fontId="3" fillId="33" borderId="26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0" fontId="3" fillId="33" borderId="27" xfId="0" applyFont="1" applyFill="1" applyBorder="1" applyAlignment="1">
      <alignment/>
    </xf>
    <xf numFmtId="4" fontId="9" fillId="33" borderId="29" xfId="0" applyNumberFormat="1" applyFont="1" applyFill="1" applyBorder="1" applyAlignment="1">
      <alignment/>
    </xf>
    <xf numFmtId="4" fontId="3" fillId="33" borderId="29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4" fontId="3" fillId="33" borderId="30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30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190" fontId="4" fillId="0" borderId="0" xfId="0" applyNumberFormat="1" applyFont="1" applyBorder="1" applyAlignment="1">
      <alignment/>
    </xf>
    <xf numFmtId="4" fontId="6" fillId="33" borderId="29" xfId="0" applyNumberFormat="1" applyFont="1" applyFill="1" applyBorder="1" applyAlignment="1">
      <alignment/>
    </xf>
    <xf numFmtId="4" fontId="4" fillId="33" borderId="29" xfId="0" applyNumberFormat="1" applyFont="1" applyFill="1" applyBorder="1" applyAlignment="1">
      <alignment/>
    </xf>
  </cellXfs>
  <cellStyles count="4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การเชื่อมโยง" xfId="34"/>
    <cellStyle name="แย่" xfId="35"/>
    <cellStyle name="แสดงผล" xfId="36"/>
    <cellStyle name="การคำนวณ" xfId="37"/>
    <cellStyle name="ข้อความเตือน" xfId="38"/>
    <cellStyle name="ข้อความอธิบาย" xfId="39"/>
    <cellStyle name="ชื่อเรื่อง" xfId="40"/>
    <cellStyle name="ดี" xfId="41"/>
    <cellStyle name="ป้อนค่า" xfId="42"/>
    <cellStyle name="ปานกลาง" xfId="43"/>
    <cellStyle name="ผลรวม" xfId="44"/>
    <cellStyle name="ส่วนที่ถูกเน้น1" xfId="45"/>
    <cellStyle name="ส่วนที่ถูกเน้น2" xfId="46"/>
    <cellStyle name="ส่วนที่ถูกเน้น3" xfId="47"/>
    <cellStyle name="ส่วนที่ถูกเน้น4" xfId="48"/>
    <cellStyle name="ส่วนที่ถูกเน้น5" xfId="49"/>
    <cellStyle name="ส่วนที่ถูกเน้น6" xfId="50"/>
    <cellStyle name="หมายเหตุ" xfId="51"/>
    <cellStyle name="หัวเรื่อง 1" xfId="52"/>
    <cellStyle name="หัวเรื่อง 2" xfId="53"/>
    <cellStyle name="หัวเรื่อง 3" xfId="54"/>
    <cellStyle name="หัวเรื่อง 4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5"/>
  <cols>
    <col min="1" max="1" width="4.57421875" style="55" customWidth="1"/>
    <col min="2" max="2" width="13.8515625" style="25" customWidth="1"/>
    <col min="3" max="3" width="6.421875" style="25" customWidth="1"/>
    <col min="4" max="4" width="6.8515625" style="25" customWidth="1"/>
    <col min="5" max="5" width="8.00390625" style="56" customWidth="1"/>
    <col min="6" max="6" width="9.57421875" style="25" customWidth="1"/>
    <col min="7" max="7" width="6.00390625" style="25" customWidth="1"/>
    <col min="8" max="8" width="7.7109375" style="25" customWidth="1"/>
    <col min="9" max="9" width="8.8515625" style="25" customWidth="1"/>
    <col min="10" max="10" width="16.140625" style="25" customWidth="1"/>
    <col min="11" max="11" width="9.140625" style="25" bestFit="1" customWidth="1"/>
    <col min="12" max="12" width="12.140625" style="25" customWidth="1"/>
    <col min="13" max="13" width="13.7109375" style="25" customWidth="1"/>
    <col min="14" max="16384" width="9.00390625" style="25" customWidth="1"/>
  </cols>
  <sheetData>
    <row r="1" spans="1:10" s="35" customFormat="1" ht="18">
      <c r="A1" s="34"/>
      <c r="B1" s="65" t="s">
        <v>25</v>
      </c>
      <c r="C1" s="65"/>
      <c r="D1" s="65"/>
      <c r="E1" s="65"/>
      <c r="F1" s="65"/>
      <c r="G1" s="65"/>
      <c r="H1" s="65"/>
      <c r="I1" s="65"/>
      <c r="J1" s="65"/>
    </row>
    <row r="2" spans="1:10" s="35" customFormat="1" ht="18">
      <c r="A2" s="34"/>
      <c r="B2" s="65" t="s">
        <v>4</v>
      </c>
      <c r="C2" s="65"/>
      <c r="D2" s="65"/>
      <c r="E2" s="65"/>
      <c r="F2" s="65"/>
      <c r="G2" s="65"/>
      <c r="H2" s="65"/>
      <c r="I2" s="65"/>
      <c r="J2" s="65"/>
    </row>
    <row r="3" spans="1:10" s="34" customFormat="1" ht="18">
      <c r="A3" s="66" t="s">
        <v>0</v>
      </c>
      <c r="B3" s="68" t="s">
        <v>1</v>
      </c>
      <c r="C3" s="36" t="s">
        <v>5</v>
      </c>
      <c r="D3" s="37" t="s">
        <v>6</v>
      </c>
      <c r="E3" s="38" t="s">
        <v>7</v>
      </c>
      <c r="F3" s="39" t="s">
        <v>8</v>
      </c>
      <c r="G3" s="40" t="s">
        <v>9</v>
      </c>
      <c r="H3" s="66" t="s">
        <v>11</v>
      </c>
      <c r="I3" s="42" t="s">
        <v>3</v>
      </c>
      <c r="J3" s="70" t="s">
        <v>2</v>
      </c>
    </row>
    <row r="4" spans="1:10" s="34" customFormat="1" ht="18">
      <c r="A4" s="67"/>
      <c r="B4" s="69"/>
      <c r="C4" s="43"/>
      <c r="D4" s="44"/>
      <c r="E4" s="45"/>
      <c r="F4" s="46"/>
      <c r="G4" s="47"/>
      <c r="H4" s="67"/>
      <c r="I4" s="49"/>
      <c r="J4" s="71"/>
    </row>
    <row r="5" spans="1:10" ht="18">
      <c r="A5" s="104">
        <v>1</v>
      </c>
      <c r="B5" s="105" t="s">
        <v>105</v>
      </c>
      <c r="C5" s="101">
        <v>24290</v>
      </c>
      <c r="D5" s="105">
        <v>24440</v>
      </c>
      <c r="E5" s="106">
        <f>D5-C5</f>
        <v>150</v>
      </c>
      <c r="F5" s="107" t="s">
        <v>28</v>
      </c>
      <c r="G5" s="108" t="s">
        <v>17</v>
      </c>
      <c r="H5" s="109">
        <f>150*6/31</f>
        <v>29.032258064516128</v>
      </c>
      <c r="I5" s="110"/>
      <c r="J5" s="111" t="s">
        <v>30</v>
      </c>
    </row>
    <row r="6" spans="1:10" ht="18">
      <c r="A6" s="80"/>
      <c r="B6" s="81" t="s">
        <v>27</v>
      </c>
      <c r="C6" s="86"/>
      <c r="D6" s="81"/>
      <c r="E6" s="87">
        <v>150</v>
      </c>
      <c r="F6" s="82" t="s">
        <v>29</v>
      </c>
      <c r="G6" s="83" t="s">
        <v>12</v>
      </c>
      <c r="H6" s="84">
        <f>150*2</f>
        <v>300</v>
      </c>
      <c r="I6" s="85"/>
      <c r="J6" s="112" t="s">
        <v>31</v>
      </c>
    </row>
    <row r="7" spans="1:10" ht="18">
      <c r="A7" s="80"/>
      <c r="B7" s="81"/>
      <c r="C7" s="86">
        <v>24750</v>
      </c>
      <c r="D7" s="81">
        <v>24930</v>
      </c>
      <c r="E7" s="87">
        <f>D7-C7</f>
        <v>180</v>
      </c>
      <c r="F7" s="82" t="s">
        <v>32</v>
      </c>
      <c r="G7" s="83" t="s">
        <v>18</v>
      </c>
      <c r="H7" s="84">
        <f>180*5</f>
        <v>900</v>
      </c>
      <c r="I7" s="85">
        <f>H5+H6+H7</f>
        <v>1229.032258064516</v>
      </c>
      <c r="J7" s="112" t="s">
        <v>40</v>
      </c>
    </row>
    <row r="8" spans="1:10" ht="18">
      <c r="A8" s="80"/>
      <c r="B8" s="81"/>
      <c r="C8" s="86"/>
      <c r="D8" s="81"/>
      <c r="E8" s="87"/>
      <c r="F8" s="82"/>
      <c r="G8" s="83"/>
      <c r="H8" s="84"/>
      <c r="I8" s="85"/>
      <c r="J8" s="112" t="s">
        <v>33</v>
      </c>
    </row>
    <row r="9" spans="1:10" ht="18">
      <c r="A9" s="80"/>
      <c r="B9" s="81"/>
      <c r="C9" s="86"/>
      <c r="D9" s="81"/>
      <c r="E9" s="87"/>
      <c r="F9" s="82"/>
      <c r="G9" s="83"/>
      <c r="H9" s="84"/>
      <c r="I9" s="85"/>
      <c r="J9" s="112" t="s">
        <v>34</v>
      </c>
    </row>
    <row r="10" spans="1:10" ht="18">
      <c r="A10" s="80"/>
      <c r="B10" s="81"/>
      <c r="C10" s="86"/>
      <c r="D10" s="81"/>
      <c r="E10" s="87"/>
      <c r="F10" s="82"/>
      <c r="G10" s="83"/>
      <c r="H10" s="84"/>
      <c r="I10" s="85"/>
      <c r="J10" s="112" t="s">
        <v>37</v>
      </c>
    </row>
    <row r="11" spans="1:10" ht="18">
      <c r="A11" s="80"/>
      <c r="B11" s="81"/>
      <c r="C11" s="86"/>
      <c r="D11" s="81"/>
      <c r="E11" s="87"/>
      <c r="F11" s="82"/>
      <c r="G11" s="83"/>
      <c r="H11" s="84"/>
      <c r="I11" s="85"/>
      <c r="J11" s="112"/>
    </row>
    <row r="12" spans="1:10" ht="18">
      <c r="A12" s="80">
        <v>2</v>
      </c>
      <c r="B12" s="81" t="s">
        <v>35</v>
      </c>
      <c r="C12" s="86">
        <v>26980</v>
      </c>
      <c r="D12" s="81">
        <v>27580</v>
      </c>
      <c r="E12" s="87">
        <f>D12-C12</f>
        <v>600</v>
      </c>
      <c r="F12" s="82" t="s">
        <v>41</v>
      </c>
      <c r="G12" s="83" t="s">
        <v>36</v>
      </c>
      <c r="H12" s="84">
        <f>600*24/31</f>
        <v>464.51612903225805</v>
      </c>
      <c r="I12" s="85"/>
      <c r="J12" s="112" t="s">
        <v>38</v>
      </c>
    </row>
    <row r="13" spans="1:10" ht="18">
      <c r="A13" s="80"/>
      <c r="B13" s="81" t="s">
        <v>46</v>
      </c>
      <c r="C13" s="86"/>
      <c r="D13" s="81"/>
      <c r="E13" s="87">
        <v>600</v>
      </c>
      <c r="F13" s="82" t="s">
        <v>91</v>
      </c>
      <c r="G13" s="83" t="s">
        <v>19</v>
      </c>
      <c r="H13" s="84">
        <f>600*4</f>
        <v>2400</v>
      </c>
      <c r="I13" s="85"/>
      <c r="J13" s="112" t="s">
        <v>31</v>
      </c>
    </row>
    <row r="14" spans="1:10" ht="18">
      <c r="A14" s="80"/>
      <c r="B14" s="81"/>
      <c r="C14" s="86">
        <v>28050</v>
      </c>
      <c r="D14" s="81">
        <v>28810</v>
      </c>
      <c r="E14" s="87">
        <f>D14-C14</f>
        <v>760</v>
      </c>
      <c r="F14" s="82" t="s">
        <v>92</v>
      </c>
      <c r="G14" s="83" t="s">
        <v>14</v>
      </c>
      <c r="H14" s="84">
        <f>760*6</f>
        <v>4560</v>
      </c>
      <c r="I14" s="85"/>
      <c r="J14" s="112" t="s">
        <v>39</v>
      </c>
    </row>
    <row r="15" spans="1:10" ht="18">
      <c r="A15" s="80"/>
      <c r="B15" s="81"/>
      <c r="C15" s="86">
        <v>28590</v>
      </c>
      <c r="D15" s="81">
        <v>29420</v>
      </c>
      <c r="E15" s="87">
        <f>D15-C15</f>
        <v>830</v>
      </c>
      <c r="F15" s="82" t="s">
        <v>32</v>
      </c>
      <c r="G15" s="83" t="s">
        <v>18</v>
      </c>
      <c r="H15" s="84">
        <f>830*5</f>
        <v>4150</v>
      </c>
      <c r="I15" s="85">
        <f>H12+H13+H14+H15</f>
        <v>11574.516129032258</v>
      </c>
      <c r="J15" s="112" t="s">
        <v>93</v>
      </c>
    </row>
    <row r="16" spans="1:10" ht="18">
      <c r="A16" s="80"/>
      <c r="B16" s="81"/>
      <c r="C16" s="86"/>
      <c r="D16" s="81"/>
      <c r="E16" s="87"/>
      <c r="F16" s="82"/>
      <c r="G16" s="88"/>
      <c r="H16" s="84"/>
      <c r="I16" s="85"/>
      <c r="J16" s="112" t="s">
        <v>34</v>
      </c>
    </row>
    <row r="17" spans="1:10" ht="18">
      <c r="A17" s="80">
        <v>3</v>
      </c>
      <c r="B17" s="81" t="s">
        <v>42</v>
      </c>
      <c r="C17" s="86">
        <v>26450</v>
      </c>
      <c r="D17" s="81">
        <v>26970</v>
      </c>
      <c r="E17" s="87">
        <f>D17-C17</f>
        <v>520</v>
      </c>
      <c r="F17" s="82" t="s">
        <v>74</v>
      </c>
      <c r="G17" s="83" t="s">
        <v>16</v>
      </c>
      <c r="H17" s="84">
        <f>520*21/31</f>
        <v>352.258064516129</v>
      </c>
      <c r="I17" s="85"/>
      <c r="J17" s="112" t="s">
        <v>94</v>
      </c>
    </row>
    <row r="18" spans="1:10" ht="18">
      <c r="A18" s="80"/>
      <c r="B18" s="81" t="s">
        <v>43</v>
      </c>
      <c r="C18" s="86"/>
      <c r="D18" s="81"/>
      <c r="E18" s="87">
        <v>520</v>
      </c>
      <c r="F18" s="82" t="s">
        <v>91</v>
      </c>
      <c r="G18" s="83" t="s">
        <v>19</v>
      </c>
      <c r="H18" s="84">
        <f>520*4</f>
        <v>2080</v>
      </c>
      <c r="I18" s="85"/>
      <c r="J18" s="112"/>
    </row>
    <row r="19" spans="1:10" ht="18">
      <c r="A19" s="80"/>
      <c r="B19" s="81" t="s">
        <v>47</v>
      </c>
      <c r="C19" s="86">
        <v>27500</v>
      </c>
      <c r="D19" s="81">
        <v>28190</v>
      </c>
      <c r="E19" s="87">
        <f>D19-C19</f>
        <v>690</v>
      </c>
      <c r="F19" s="82" t="s">
        <v>92</v>
      </c>
      <c r="G19" s="83" t="s">
        <v>14</v>
      </c>
      <c r="H19" s="84">
        <f>690*6</f>
        <v>4140</v>
      </c>
      <c r="I19" s="85"/>
      <c r="J19" s="112"/>
    </row>
    <row r="20" spans="1:10" ht="18">
      <c r="A20" s="80"/>
      <c r="B20" s="81"/>
      <c r="C20" s="86">
        <v>28050</v>
      </c>
      <c r="D20" s="81">
        <v>28810</v>
      </c>
      <c r="E20" s="87">
        <f>D20-C20</f>
        <v>760</v>
      </c>
      <c r="F20" s="82" t="s">
        <v>32</v>
      </c>
      <c r="G20" s="83" t="s">
        <v>18</v>
      </c>
      <c r="H20" s="84">
        <f>760*5</f>
        <v>3800</v>
      </c>
      <c r="I20" s="85">
        <f>H17+H18+H19+H20</f>
        <v>10372.258064516129</v>
      </c>
      <c r="J20" s="112"/>
    </row>
    <row r="21" spans="1:10" ht="18">
      <c r="A21" s="80"/>
      <c r="B21" s="81"/>
      <c r="C21" s="86"/>
      <c r="D21" s="81"/>
      <c r="E21" s="87"/>
      <c r="F21" s="82"/>
      <c r="G21" s="83"/>
      <c r="H21" s="84"/>
      <c r="I21" s="85"/>
      <c r="J21" s="112"/>
    </row>
    <row r="22" spans="1:10" ht="18">
      <c r="A22" s="80"/>
      <c r="B22" s="81"/>
      <c r="C22" s="86"/>
      <c r="D22" s="81"/>
      <c r="E22" s="87"/>
      <c r="F22" s="82"/>
      <c r="G22" s="88"/>
      <c r="H22" s="84"/>
      <c r="I22" s="85"/>
      <c r="J22" s="112"/>
    </row>
    <row r="23" spans="1:10" ht="18">
      <c r="A23" s="80">
        <v>4</v>
      </c>
      <c r="B23" s="89" t="s">
        <v>44</v>
      </c>
      <c r="C23" s="86">
        <v>25930</v>
      </c>
      <c r="D23" s="81">
        <v>26350</v>
      </c>
      <c r="E23" s="87">
        <f>D23-C23</f>
        <v>420</v>
      </c>
      <c r="F23" s="82" t="s">
        <v>75</v>
      </c>
      <c r="G23" s="83" t="s">
        <v>20</v>
      </c>
      <c r="H23" s="84">
        <f>420*28/31</f>
        <v>379.35483870967744</v>
      </c>
      <c r="I23" s="85"/>
      <c r="J23" s="112"/>
    </row>
    <row r="24" spans="1:10" ht="18">
      <c r="A24" s="80"/>
      <c r="B24" s="81" t="s">
        <v>48</v>
      </c>
      <c r="C24" s="86"/>
      <c r="D24" s="81"/>
      <c r="E24" s="87">
        <v>420</v>
      </c>
      <c r="F24" s="82" t="s">
        <v>95</v>
      </c>
      <c r="G24" s="83" t="s">
        <v>12</v>
      </c>
      <c r="H24" s="84">
        <f>420*2</f>
        <v>840</v>
      </c>
      <c r="I24" s="85"/>
      <c r="J24" s="112"/>
    </row>
    <row r="25" spans="1:10" ht="18">
      <c r="A25" s="80"/>
      <c r="B25" s="81"/>
      <c r="C25" s="86">
        <v>26980</v>
      </c>
      <c r="D25" s="81">
        <v>27580</v>
      </c>
      <c r="E25" s="87">
        <f>D25-C25</f>
        <v>600</v>
      </c>
      <c r="F25" s="82" t="s">
        <v>92</v>
      </c>
      <c r="G25" s="83" t="s">
        <v>14</v>
      </c>
      <c r="H25" s="84">
        <f>600*6</f>
        <v>3600</v>
      </c>
      <c r="I25" s="85"/>
      <c r="J25" s="112"/>
    </row>
    <row r="26" spans="1:10" ht="18">
      <c r="A26" s="80"/>
      <c r="B26" s="81"/>
      <c r="C26" s="86">
        <v>27500</v>
      </c>
      <c r="D26" s="81">
        <v>28190</v>
      </c>
      <c r="E26" s="87">
        <f>D26-C26</f>
        <v>690</v>
      </c>
      <c r="F26" s="82" t="s">
        <v>32</v>
      </c>
      <c r="G26" s="83" t="s">
        <v>18</v>
      </c>
      <c r="H26" s="84">
        <f>690*5</f>
        <v>3450</v>
      </c>
      <c r="I26" s="85">
        <f>H23+H24+H25+H26</f>
        <v>8269.354838709678</v>
      </c>
      <c r="J26" s="112"/>
    </row>
    <row r="27" spans="1:10" ht="18">
      <c r="A27" s="80"/>
      <c r="B27" s="81"/>
      <c r="C27" s="86"/>
      <c r="D27" s="81"/>
      <c r="E27" s="87"/>
      <c r="F27" s="82"/>
      <c r="G27" s="83"/>
      <c r="H27" s="84"/>
      <c r="I27" s="85"/>
      <c r="J27" s="112"/>
    </row>
    <row r="28" spans="1:10" ht="18">
      <c r="A28" s="80"/>
      <c r="B28" s="81"/>
      <c r="C28" s="86"/>
      <c r="D28" s="81"/>
      <c r="E28" s="87"/>
      <c r="F28" s="82"/>
      <c r="G28" s="88"/>
      <c r="H28" s="84"/>
      <c r="I28" s="85"/>
      <c r="J28" s="112"/>
    </row>
    <row r="29" spans="1:10" ht="18">
      <c r="A29" s="80">
        <v>5</v>
      </c>
      <c r="B29" s="90" t="s">
        <v>45</v>
      </c>
      <c r="C29" s="86">
        <v>26980</v>
      </c>
      <c r="D29" s="81">
        <v>27580</v>
      </c>
      <c r="E29" s="87">
        <f>D29-C29</f>
        <v>600</v>
      </c>
      <c r="F29" s="82" t="s">
        <v>76</v>
      </c>
      <c r="G29" s="83" t="s">
        <v>22</v>
      </c>
      <c r="H29" s="84">
        <f>600*10/31</f>
        <v>193.5483870967742</v>
      </c>
      <c r="I29" s="85"/>
      <c r="J29" s="112"/>
    </row>
    <row r="30" spans="1:10" ht="18">
      <c r="A30" s="80"/>
      <c r="B30" s="81" t="s">
        <v>49</v>
      </c>
      <c r="C30" s="86"/>
      <c r="D30" s="81"/>
      <c r="E30" s="87">
        <v>600</v>
      </c>
      <c r="F30" s="82" t="s">
        <v>96</v>
      </c>
      <c r="G30" s="83" t="s">
        <v>19</v>
      </c>
      <c r="H30" s="84">
        <f>600*4</f>
        <v>2400</v>
      </c>
      <c r="I30" s="85"/>
      <c r="J30" s="112"/>
    </row>
    <row r="31" spans="1:10" ht="18">
      <c r="A31" s="80"/>
      <c r="B31" s="81"/>
      <c r="C31" s="86">
        <v>28050</v>
      </c>
      <c r="D31" s="81">
        <v>28810</v>
      </c>
      <c r="E31" s="87">
        <f>D31-C31</f>
        <v>760</v>
      </c>
      <c r="F31" s="82" t="s">
        <v>92</v>
      </c>
      <c r="G31" s="83" t="s">
        <v>14</v>
      </c>
      <c r="H31" s="84">
        <f>760*6</f>
        <v>4560</v>
      </c>
      <c r="I31" s="85"/>
      <c r="J31" s="112"/>
    </row>
    <row r="32" spans="1:10" ht="18">
      <c r="A32" s="80"/>
      <c r="B32" s="81"/>
      <c r="C32" s="86">
        <v>28590</v>
      </c>
      <c r="D32" s="81">
        <v>29420</v>
      </c>
      <c r="E32" s="87">
        <f>D32-C32</f>
        <v>830</v>
      </c>
      <c r="F32" s="82" t="s">
        <v>32</v>
      </c>
      <c r="G32" s="83" t="s">
        <v>18</v>
      </c>
      <c r="H32" s="84">
        <f>830*5</f>
        <v>4150</v>
      </c>
      <c r="I32" s="85">
        <f>H29+H30+H31+H32</f>
        <v>11303.548387096775</v>
      </c>
      <c r="J32" s="112"/>
    </row>
    <row r="33" spans="1:10" ht="18">
      <c r="A33" s="80"/>
      <c r="B33" s="81"/>
      <c r="C33" s="86"/>
      <c r="D33" s="81"/>
      <c r="E33" s="87"/>
      <c r="F33" s="82"/>
      <c r="G33" s="83"/>
      <c r="H33" s="84"/>
      <c r="I33" s="85"/>
      <c r="J33" s="112"/>
    </row>
    <row r="34" spans="1:10" ht="18">
      <c r="A34" s="80">
        <v>6</v>
      </c>
      <c r="B34" s="81" t="s">
        <v>50</v>
      </c>
      <c r="C34" s="86">
        <v>26450</v>
      </c>
      <c r="D34" s="81">
        <v>26970</v>
      </c>
      <c r="E34" s="87">
        <f>D34-C34</f>
        <v>520</v>
      </c>
      <c r="F34" s="82" t="s">
        <v>77</v>
      </c>
      <c r="G34" s="83" t="s">
        <v>15</v>
      </c>
      <c r="H34" s="84">
        <f>520*3/30</f>
        <v>52</v>
      </c>
      <c r="I34" s="85"/>
      <c r="J34" s="112"/>
    </row>
    <row r="35" spans="1:10" ht="18">
      <c r="A35" s="80"/>
      <c r="B35" s="81" t="s">
        <v>51</v>
      </c>
      <c r="C35" s="86"/>
      <c r="D35" s="81"/>
      <c r="E35" s="87">
        <v>520</v>
      </c>
      <c r="F35" s="82" t="s">
        <v>97</v>
      </c>
      <c r="G35" s="83" t="s">
        <v>18</v>
      </c>
      <c r="H35" s="84">
        <f>520*5</f>
        <v>2600</v>
      </c>
      <c r="I35" s="85"/>
      <c r="J35" s="112"/>
    </row>
    <row r="36" spans="1:10" ht="18">
      <c r="A36" s="80"/>
      <c r="B36" s="81"/>
      <c r="C36" s="86">
        <v>27500</v>
      </c>
      <c r="D36" s="81">
        <v>28190</v>
      </c>
      <c r="E36" s="87">
        <f>D36-C36</f>
        <v>690</v>
      </c>
      <c r="F36" s="82" t="s">
        <v>92</v>
      </c>
      <c r="G36" s="83" t="s">
        <v>14</v>
      </c>
      <c r="H36" s="84">
        <f>690*6</f>
        <v>4140</v>
      </c>
      <c r="I36" s="85"/>
      <c r="J36" s="112"/>
    </row>
    <row r="37" spans="1:10" ht="18">
      <c r="A37" s="80"/>
      <c r="B37" s="81"/>
      <c r="C37" s="86">
        <v>28050</v>
      </c>
      <c r="D37" s="81">
        <v>28810</v>
      </c>
      <c r="E37" s="87">
        <f>D37-C37</f>
        <v>760</v>
      </c>
      <c r="F37" s="82" t="s">
        <v>32</v>
      </c>
      <c r="G37" s="83" t="s">
        <v>18</v>
      </c>
      <c r="H37" s="84">
        <f>760*5</f>
        <v>3800</v>
      </c>
      <c r="I37" s="85">
        <f>H34+H35+H36+H37</f>
        <v>10592</v>
      </c>
      <c r="J37" s="112"/>
    </row>
    <row r="38" spans="1:10" ht="18">
      <c r="A38" s="80"/>
      <c r="B38" s="81"/>
      <c r="C38" s="86"/>
      <c r="D38" s="81"/>
      <c r="E38" s="87"/>
      <c r="F38" s="82"/>
      <c r="G38" s="83"/>
      <c r="H38" s="84"/>
      <c r="I38" s="85"/>
      <c r="J38" s="112"/>
    </row>
    <row r="39" spans="1:10" ht="18">
      <c r="A39" s="80">
        <v>7</v>
      </c>
      <c r="B39" s="81" t="s">
        <v>52</v>
      </c>
      <c r="C39" s="86">
        <v>23450</v>
      </c>
      <c r="D39" s="81">
        <v>23910</v>
      </c>
      <c r="E39" s="87">
        <f>D39-C39</f>
        <v>460</v>
      </c>
      <c r="F39" s="82" t="s">
        <v>98</v>
      </c>
      <c r="G39" s="83" t="s">
        <v>12</v>
      </c>
      <c r="H39" s="84">
        <f>460*2</f>
        <v>920</v>
      </c>
      <c r="I39" s="85"/>
      <c r="J39" s="112"/>
    </row>
    <row r="40" spans="1:10" ht="21">
      <c r="A40" s="80"/>
      <c r="B40" s="91" t="s">
        <v>53</v>
      </c>
      <c r="C40" s="86">
        <v>24440</v>
      </c>
      <c r="D40" s="81">
        <v>25140</v>
      </c>
      <c r="E40" s="87">
        <f>D40-C40</f>
        <v>700</v>
      </c>
      <c r="F40" s="82" t="s">
        <v>92</v>
      </c>
      <c r="G40" s="83" t="s">
        <v>14</v>
      </c>
      <c r="H40" s="84">
        <f>700*6</f>
        <v>4200</v>
      </c>
      <c r="I40" s="85"/>
      <c r="J40" s="112"/>
    </row>
    <row r="41" spans="1:10" ht="21">
      <c r="A41" s="80"/>
      <c r="B41" s="91"/>
      <c r="C41" s="86">
        <v>25440</v>
      </c>
      <c r="D41" s="81">
        <v>26350</v>
      </c>
      <c r="E41" s="87">
        <f>D41-C41</f>
        <v>910</v>
      </c>
      <c r="F41" s="82" t="s">
        <v>32</v>
      </c>
      <c r="G41" s="83" t="s">
        <v>18</v>
      </c>
      <c r="H41" s="84">
        <f>910*5</f>
        <v>4550</v>
      </c>
      <c r="I41" s="85">
        <f>H39+H40+H41</f>
        <v>9670</v>
      </c>
      <c r="J41" s="112"/>
    </row>
    <row r="42" spans="1:10" ht="18">
      <c r="A42" s="80"/>
      <c r="B42" s="81"/>
      <c r="C42" s="86"/>
      <c r="D42" s="81"/>
      <c r="E42" s="87"/>
      <c r="F42" s="82"/>
      <c r="G42" s="88"/>
      <c r="H42" s="84"/>
      <c r="I42" s="85"/>
      <c r="J42" s="112"/>
    </row>
    <row r="43" spans="1:10" ht="18">
      <c r="A43" s="80">
        <v>8</v>
      </c>
      <c r="B43" s="81" t="s">
        <v>54</v>
      </c>
      <c r="C43" s="86">
        <v>25930</v>
      </c>
      <c r="D43" s="81">
        <v>26350</v>
      </c>
      <c r="E43" s="87">
        <f>D43-C43</f>
        <v>420</v>
      </c>
      <c r="F43" s="82" t="s">
        <v>78</v>
      </c>
      <c r="G43" s="83" t="s">
        <v>21</v>
      </c>
      <c r="H43" s="84">
        <f>420*14/31</f>
        <v>189.67741935483872</v>
      </c>
      <c r="I43" s="85"/>
      <c r="J43" s="112"/>
    </row>
    <row r="44" spans="1:10" ht="18">
      <c r="A44" s="80"/>
      <c r="B44" s="81" t="s">
        <v>49</v>
      </c>
      <c r="C44" s="86"/>
      <c r="D44" s="81"/>
      <c r="E44" s="87">
        <v>420</v>
      </c>
      <c r="F44" s="82" t="s">
        <v>99</v>
      </c>
      <c r="G44" s="83" t="s">
        <v>10</v>
      </c>
      <c r="H44" s="84">
        <f>420*1</f>
        <v>420</v>
      </c>
      <c r="I44" s="85"/>
      <c r="J44" s="112"/>
    </row>
    <row r="45" spans="1:10" ht="18">
      <c r="A45" s="80"/>
      <c r="B45" s="81"/>
      <c r="C45" s="86">
        <v>26980</v>
      </c>
      <c r="D45" s="81">
        <v>27580</v>
      </c>
      <c r="E45" s="87">
        <f>D45-C45</f>
        <v>600</v>
      </c>
      <c r="F45" s="82" t="s">
        <v>92</v>
      </c>
      <c r="G45" s="83" t="s">
        <v>14</v>
      </c>
      <c r="H45" s="84">
        <f>600*6</f>
        <v>3600</v>
      </c>
      <c r="I45" s="85"/>
      <c r="J45" s="112"/>
    </row>
    <row r="46" spans="1:10" ht="18">
      <c r="A46" s="80"/>
      <c r="B46" s="81"/>
      <c r="C46" s="86">
        <v>27500</v>
      </c>
      <c r="D46" s="81">
        <v>28190</v>
      </c>
      <c r="E46" s="87">
        <f>D46-C46</f>
        <v>690</v>
      </c>
      <c r="F46" s="82" t="s">
        <v>32</v>
      </c>
      <c r="G46" s="83" t="s">
        <v>18</v>
      </c>
      <c r="H46" s="84">
        <f>690*5</f>
        <v>3450</v>
      </c>
      <c r="I46" s="85">
        <f>H43+H44+H45+H46</f>
        <v>7659.677419354839</v>
      </c>
      <c r="J46" s="112"/>
    </row>
    <row r="47" spans="1:10" ht="18">
      <c r="A47" s="80"/>
      <c r="B47" s="81"/>
      <c r="C47" s="86"/>
      <c r="D47" s="81"/>
      <c r="E47" s="87"/>
      <c r="F47" s="82"/>
      <c r="G47" s="88"/>
      <c r="H47" s="84"/>
      <c r="I47" s="85"/>
      <c r="J47" s="112"/>
    </row>
    <row r="48" spans="1:10" ht="18">
      <c r="A48" s="80">
        <v>9</v>
      </c>
      <c r="B48" s="81" t="s">
        <v>55</v>
      </c>
      <c r="C48" s="86">
        <v>29690</v>
      </c>
      <c r="D48" s="81">
        <v>30020</v>
      </c>
      <c r="E48" s="87">
        <f>D48-C48</f>
        <v>330</v>
      </c>
      <c r="F48" s="82" t="s">
        <v>79</v>
      </c>
      <c r="G48" s="83" t="s">
        <v>57</v>
      </c>
      <c r="H48" s="84">
        <f>330/30</f>
        <v>11</v>
      </c>
      <c r="I48" s="85"/>
      <c r="J48" s="112"/>
    </row>
    <row r="49" spans="1:10" ht="18">
      <c r="A49" s="80"/>
      <c r="B49" s="81" t="s">
        <v>56</v>
      </c>
      <c r="C49" s="86"/>
      <c r="D49" s="81"/>
      <c r="E49" s="87">
        <v>330</v>
      </c>
      <c r="F49" s="82" t="s">
        <v>100</v>
      </c>
      <c r="G49" s="83" t="s">
        <v>13</v>
      </c>
      <c r="H49" s="84">
        <f>330*3</f>
        <v>990</v>
      </c>
      <c r="I49" s="85"/>
      <c r="J49" s="112"/>
    </row>
    <row r="50" spans="1:10" ht="18">
      <c r="A50" s="80"/>
      <c r="B50" s="81"/>
      <c r="C50" s="86">
        <v>30850</v>
      </c>
      <c r="D50" s="81">
        <v>31250</v>
      </c>
      <c r="E50" s="87">
        <f>D50-C50</f>
        <v>400</v>
      </c>
      <c r="F50" s="82" t="s">
        <v>92</v>
      </c>
      <c r="G50" s="83" t="s">
        <v>14</v>
      </c>
      <c r="H50" s="84">
        <f>400*6</f>
        <v>2400</v>
      </c>
      <c r="I50" s="85"/>
      <c r="J50" s="112"/>
    </row>
    <row r="51" spans="1:10" ht="18">
      <c r="A51" s="80"/>
      <c r="B51" s="81"/>
      <c r="C51" s="86">
        <v>31440</v>
      </c>
      <c r="D51" s="81">
        <v>31870</v>
      </c>
      <c r="E51" s="87">
        <f>D51-C51</f>
        <v>430</v>
      </c>
      <c r="F51" s="82" t="s">
        <v>32</v>
      </c>
      <c r="G51" s="83" t="s">
        <v>18</v>
      </c>
      <c r="H51" s="84">
        <f>430*5</f>
        <v>2150</v>
      </c>
      <c r="I51" s="85">
        <f>H48+H49+H50+H51</f>
        <v>5551</v>
      </c>
      <c r="J51" s="112"/>
    </row>
    <row r="52" spans="1:10" ht="18">
      <c r="A52" s="80"/>
      <c r="B52" s="81"/>
      <c r="C52" s="86"/>
      <c r="D52" s="81"/>
      <c r="E52" s="87"/>
      <c r="F52" s="82"/>
      <c r="G52" s="88"/>
      <c r="H52" s="84"/>
      <c r="I52" s="85"/>
      <c r="J52" s="112"/>
    </row>
    <row r="53" spans="1:10" ht="18">
      <c r="A53" s="80">
        <v>10</v>
      </c>
      <c r="B53" s="81" t="s">
        <v>58</v>
      </c>
      <c r="C53" s="86">
        <v>25440</v>
      </c>
      <c r="D53" s="81">
        <v>25740</v>
      </c>
      <c r="E53" s="87">
        <f>D53-C53</f>
        <v>300</v>
      </c>
      <c r="F53" s="82" t="s">
        <v>80</v>
      </c>
      <c r="G53" s="83" t="s">
        <v>36</v>
      </c>
      <c r="H53" s="84">
        <f>300*24/31</f>
        <v>232.25806451612902</v>
      </c>
      <c r="I53" s="85"/>
      <c r="J53" s="112"/>
    </row>
    <row r="54" spans="1:10" ht="18">
      <c r="A54" s="80"/>
      <c r="B54" s="81" t="s">
        <v>59</v>
      </c>
      <c r="C54" s="86"/>
      <c r="D54" s="81"/>
      <c r="E54" s="87">
        <v>300</v>
      </c>
      <c r="F54" s="82" t="s">
        <v>101</v>
      </c>
      <c r="G54" s="83" t="s">
        <v>19</v>
      </c>
      <c r="H54" s="84">
        <f>300*4</f>
        <v>1200</v>
      </c>
      <c r="I54" s="85"/>
      <c r="J54" s="112"/>
    </row>
    <row r="55" spans="1:10" ht="18">
      <c r="A55" s="80"/>
      <c r="B55" s="81"/>
      <c r="C55" s="86">
        <v>26450</v>
      </c>
      <c r="D55" s="81">
        <v>26970</v>
      </c>
      <c r="E55" s="87">
        <f>D55-C55</f>
        <v>520</v>
      </c>
      <c r="F55" s="82" t="s">
        <v>92</v>
      </c>
      <c r="G55" s="83" t="s">
        <v>14</v>
      </c>
      <c r="H55" s="84">
        <f>520*6</f>
        <v>3120</v>
      </c>
      <c r="I55" s="85"/>
      <c r="J55" s="112"/>
    </row>
    <row r="56" spans="1:10" ht="18">
      <c r="A56" s="80"/>
      <c r="B56" s="81"/>
      <c r="C56" s="86">
        <v>27500</v>
      </c>
      <c r="D56" s="81">
        <v>28190</v>
      </c>
      <c r="E56" s="87">
        <f>D56-C56</f>
        <v>690</v>
      </c>
      <c r="F56" s="82" t="s">
        <v>32</v>
      </c>
      <c r="G56" s="83" t="s">
        <v>18</v>
      </c>
      <c r="H56" s="84">
        <f>690*5</f>
        <v>3450</v>
      </c>
      <c r="I56" s="85">
        <f>H53+H54+H55+H56</f>
        <v>8002.258064516129</v>
      </c>
      <c r="J56" s="112"/>
    </row>
    <row r="57" spans="1:10" ht="18">
      <c r="A57" s="80"/>
      <c r="B57" s="81"/>
      <c r="C57" s="86"/>
      <c r="D57" s="81"/>
      <c r="E57" s="87"/>
      <c r="F57" s="82"/>
      <c r="G57" s="88"/>
      <c r="H57" s="84"/>
      <c r="I57" s="85"/>
      <c r="J57" s="112"/>
    </row>
    <row r="58" spans="1:10" ht="18">
      <c r="A58" s="80">
        <v>11</v>
      </c>
      <c r="B58" s="81" t="s">
        <v>60</v>
      </c>
      <c r="C58" s="86">
        <v>24440</v>
      </c>
      <c r="D58" s="81">
        <v>24510</v>
      </c>
      <c r="E58" s="87">
        <f>D58-C58</f>
        <v>70</v>
      </c>
      <c r="F58" s="82" t="s">
        <v>81</v>
      </c>
      <c r="G58" s="83" t="s">
        <v>62</v>
      </c>
      <c r="H58" s="84">
        <f>70*23/31</f>
        <v>51.935483870967744</v>
      </c>
      <c r="I58" s="85"/>
      <c r="J58" s="112"/>
    </row>
    <row r="59" spans="1:10" ht="18">
      <c r="A59" s="80"/>
      <c r="B59" s="81" t="s">
        <v>61</v>
      </c>
      <c r="C59" s="86"/>
      <c r="D59" s="81"/>
      <c r="E59" s="87">
        <v>70</v>
      </c>
      <c r="F59" s="82" t="s">
        <v>102</v>
      </c>
      <c r="G59" s="83" t="s">
        <v>19</v>
      </c>
      <c r="H59" s="84">
        <f>70*4</f>
        <v>280</v>
      </c>
      <c r="I59" s="85"/>
      <c r="J59" s="112"/>
    </row>
    <row r="60" spans="1:10" ht="18">
      <c r="A60" s="80"/>
      <c r="B60" s="81"/>
      <c r="C60" s="86">
        <v>25440</v>
      </c>
      <c r="D60" s="81">
        <v>25740</v>
      </c>
      <c r="E60" s="87">
        <f>D60-C60</f>
        <v>300</v>
      </c>
      <c r="F60" s="82" t="s">
        <v>92</v>
      </c>
      <c r="G60" s="83" t="s">
        <v>14</v>
      </c>
      <c r="H60" s="84">
        <f>300*6</f>
        <v>1800</v>
      </c>
      <c r="I60" s="85"/>
      <c r="J60" s="112"/>
    </row>
    <row r="61" spans="1:10" ht="18">
      <c r="A61" s="80"/>
      <c r="B61" s="81"/>
      <c r="C61" s="86">
        <v>25930</v>
      </c>
      <c r="D61" s="81">
        <v>26350</v>
      </c>
      <c r="E61" s="87">
        <f>D61-C61</f>
        <v>420</v>
      </c>
      <c r="F61" s="82" t="s">
        <v>32</v>
      </c>
      <c r="G61" s="83" t="s">
        <v>18</v>
      </c>
      <c r="H61" s="84">
        <f>420*5</f>
        <v>2100</v>
      </c>
      <c r="I61" s="85">
        <f>H58+H59+H60+H61</f>
        <v>4231.935483870968</v>
      </c>
      <c r="J61" s="112"/>
    </row>
    <row r="62" spans="1:10" ht="18">
      <c r="A62" s="80"/>
      <c r="B62" s="81"/>
      <c r="C62" s="86"/>
      <c r="D62" s="81"/>
      <c r="E62" s="87"/>
      <c r="F62" s="82"/>
      <c r="G62" s="88"/>
      <c r="H62" s="84"/>
      <c r="I62" s="85"/>
      <c r="J62" s="112"/>
    </row>
    <row r="63" spans="1:10" ht="18">
      <c r="A63" s="80">
        <v>12</v>
      </c>
      <c r="B63" s="81" t="s">
        <v>63</v>
      </c>
      <c r="C63" s="86">
        <v>25440</v>
      </c>
      <c r="D63" s="81">
        <v>25740</v>
      </c>
      <c r="E63" s="87">
        <f>D63-C63</f>
        <v>300</v>
      </c>
      <c r="F63" s="82" t="s">
        <v>103</v>
      </c>
      <c r="G63" s="83" t="s">
        <v>19</v>
      </c>
      <c r="H63" s="84">
        <f>300*4</f>
        <v>1200</v>
      </c>
      <c r="I63" s="85"/>
      <c r="J63" s="112"/>
    </row>
    <row r="64" spans="1:10" ht="18">
      <c r="A64" s="80"/>
      <c r="B64" s="81" t="s">
        <v>64</v>
      </c>
      <c r="C64" s="86">
        <v>26450</v>
      </c>
      <c r="D64" s="81">
        <v>26970</v>
      </c>
      <c r="E64" s="87">
        <f>D64-C64</f>
        <v>520</v>
      </c>
      <c r="F64" s="82" t="s">
        <v>92</v>
      </c>
      <c r="G64" s="83" t="s">
        <v>14</v>
      </c>
      <c r="H64" s="84">
        <f>520*6</f>
        <v>3120</v>
      </c>
      <c r="I64" s="85"/>
      <c r="J64" s="112"/>
    </row>
    <row r="65" spans="1:10" ht="18">
      <c r="A65" s="80"/>
      <c r="B65" s="81"/>
      <c r="C65" s="86">
        <v>26980</v>
      </c>
      <c r="D65" s="81">
        <v>27580</v>
      </c>
      <c r="E65" s="87">
        <f>D65-C65</f>
        <v>600</v>
      </c>
      <c r="F65" s="82" t="s">
        <v>32</v>
      </c>
      <c r="G65" s="83" t="s">
        <v>18</v>
      </c>
      <c r="H65" s="84">
        <f>600*5</f>
        <v>3000</v>
      </c>
      <c r="I65" s="85">
        <f>H62+H63+H64+H65</f>
        <v>7320</v>
      </c>
      <c r="J65" s="112"/>
    </row>
    <row r="66" spans="1:10" ht="18">
      <c r="A66" s="80"/>
      <c r="B66" s="81"/>
      <c r="C66" s="86"/>
      <c r="D66" s="81"/>
      <c r="E66" s="87"/>
      <c r="F66" s="82"/>
      <c r="G66" s="88"/>
      <c r="H66" s="84"/>
      <c r="I66" s="85"/>
      <c r="J66" s="112"/>
    </row>
    <row r="67" spans="1:10" ht="18">
      <c r="A67" s="80">
        <v>13</v>
      </c>
      <c r="B67" s="81" t="s">
        <v>65</v>
      </c>
      <c r="C67" s="86">
        <v>26450</v>
      </c>
      <c r="D67" s="81">
        <v>26970</v>
      </c>
      <c r="E67" s="87">
        <f>D67-C67</f>
        <v>520</v>
      </c>
      <c r="F67" s="82" t="s">
        <v>24</v>
      </c>
      <c r="G67" s="83" t="s">
        <v>21</v>
      </c>
      <c r="H67" s="84">
        <f>520*14/31</f>
        <v>234.83870967741936</v>
      </c>
      <c r="I67" s="85"/>
      <c r="J67" s="112"/>
    </row>
    <row r="68" spans="1:10" ht="18">
      <c r="A68" s="80"/>
      <c r="B68" s="81" t="s">
        <v>66</v>
      </c>
      <c r="C68" s="86"/>
      <c r="D68" s="81"/>
      <c r="E68" s="87">
        <v>520</v>
      </c>
      <c r="F68" s="82" t="s">
        <v>99</v>
      </c>
      <c r="G68" s="83" t="s">
        <v>10</v>
      </c>
      <c r="H68" s="84">
        <f>520*1</f>
        <v>520</v>
      </c>
      <c r="I68" s="85"/>
      <c r="J68" s="112"/>
    </row>
    <row r="69" spans="1:10" ht="18">
      <c r="A69" s="80"/>
      <c r="B69" s="81"/>
      <c r="C69" s="86">
        <v>27500</v>
      </c>
      <c r="D69" s="81">
        <v>28190</v>
      </c>
      <c r="E69" s="87">
        <f>D69-C69</f>
        <v>690</v>
      </c>
      <c r="F69" s="82" t="s">
        <v>92</v>
      </c>
      <c r="G69" s="83" t="s">
        <v>14</v>
      </c>
      <c r="H69" s="84">
        <f>690*6</f>
        <v>4140</v>
      </c>
      <c r="I69" s="85"/>
      <c r="J69" s="112"/>
    </row>
    <row r="70" spans="1:10" ht="18">
      <c r="A70" s="80"/>
      <c r="B70" s="81"/>
      <c r="C70" s="86">
        <v>28590</v>
      </c>
      <c r="D70" s="81">
        <v>29420</v>
      </c>
      <c r="E70" s="87">
        <f>D70-C70</f>
        <v>830</v>
      </c>
      <c r="F70" s="82" t="s">
        <v>32</v>
      </c>
      <c r="G70" s="83" t="s">
        <v>18</v>
      </c>
      <c r="H70" s="84">
        <f>830*5</f>
        <v>4150</v>
      </c>
      <c r="I70" s="85">
        <f>H67+H68+H69+H70</f>
        <v>9044.83870967742</v>
      </c>
      <c r="J70" s="112"/>
    </row>
    <row r="71" spans="1:10" ht="18">
      <c r="A71" s="80"/>
      <c r="B71" s="81"/>
      <c r="C71" s="86"/>
      <c r="D71" s="81"/>
      <c r="E71" s="87"/>
      <c r="F71" s="82"/>
      <c r="G71" s="88"/>
      <c r="H71" s="84"/>
      <c r="I71" s="85"/>
      <c r="J71" s="112"/>
    </row>
    <row r="72" spans="1:10" ht="18">
      <c r="A72" s="80">
        <v>14</v>
      </c>
      <c r="B72" s="81" t="s">
        <v>67</v>
      </c>
      <c r="C72" s="86">
        <v>26450</v>
      </c>
      <c r="D72" s="81">
        <v>26970</v>
      </c>
      <c r="E72" s="87">
        <f>D72-C72</f>
        <v>520</v>
      </c>
      <c r="F72" s="82" t="s">
        <v>106</v>
      </c>
      <c r="G72" s="83" t="s">
        <v>107</v>
      </c>
      <c r="H72" s="84">
        <f>520*5/30</f>
        <v>86.66666666666667</v>
      </c>
      <c r="I72" s="85"/>
      <c r="J72" s="112"/>
    </row>
    <row r="73" spans="1:10" ht="18">
      <c r="A73" s="80"/>
      <c r="B73" s="81" t="s">
        <v>68</v>
      </c>
      <c r="C73" s="86"/>
      <c r="D73" s="81"/>
      <c r="E73" s="87">
        <v>520</v>
      </c>
      <c r="F73" s="82" t="s">
        <v>104</v>
      </c>
      <c r="G73" s="83" t="s">
        <v>13</v>
      </c>
      <c r="H73" s="84">
        <f>520*3</f>
        <v>1560</v>
      </c>
      <c r="I73" s="85"/>
      <c r="J73" s="112"/>
    </row>
    <row r="74" spans="1:10" ht="18">
      <c r="A74" s="80"/>
      <c r="B74" s="81"/>
      <c r="C74" s="86">
        <v>26980</v>
      </c>
      <c r="D74" s="81">
        <v>27580</v>
      </c>
      <c r="E74" s="87">
        <f>D74-C74</f>
        <v>600</v>
      </c>
      <c r="F74" s="82" t="s">
        <v>92</v>
      </c>
      <c r="G74" s="83" t="s">
        <v>14</v>
      </c>
      <c r="H74" s="84">
        <f>600*6</f>
        <v>3600</v>
      </c>
      <c r="I74" s="85"/>
      <c r="J74" s="112"/>
    </row>
    <row r="75" spans="1:10" ht="18">
      <c r="A75" s="80"/>
      <c r="B75" s="81"/>
      <c r="C75" s="86">
        <v>28050</v>
      </c>
      <c r="D75" s="81">
        <v>28810</v>
      </c>
      <c r="E75" s="87">
        <f>D75-C75</f>
        <v>760</v>
      </c>
      <c r="F75" s="82" t="s">
        <v>32</v>
      </c>
      <c r="G75" s="83" t="s">
        <v>18</v>
      </c>
      <c r="H75" s="84">
        <f>760*5</f>
        <v>3800</v>
      </c>
      <c r="I75" s="85">
        <f>H72+H73+H74+H75</f>
        <v>9046.666666666668</v>
      </c>
      <c r="J75" s="112"/>
    </row>
    <row r="76" spans="1:10" ht="18">
      <c r="A76" s="80"/>
      <c r="B76" s="81"/>
      <c r="C76" s="86"/>
      <c r="D76" s="81"/>
      <c r="E76" s="87"/>
      <c r="F76" s="82"/>
      <c r="G76" s="88"/>
      <c r="H76" s="84"/>
      <c r="I76" s="85"/>
      <c r="J76" s="112"/>
    </row>
    <row r="77" spans="1:10" ht="18">
      <c r="A77" s="80">
        <v>15</v>
      </c>
      <c r="B77" s="81" t="s">
        <v>69</v>
      </c>
      <c r="C77" s="86">
        <v>25440</v>
      </c>
      <c r="D77" s="81">
        <v>25740</v>
      </c>
      <c r="E77" s="87">
        <f>D77-C77</f>
        <v>300</v>
      </c>
      <c r="F77" s="82" t="s">
        <v>82</v>
      </c>
      <c r="G77" s="83" t="s">
        <v>22</v>
      </c>
      <c r="H77" s="84">
        <f>300*10/31</f>
        <v>96.7741935483871</v>
      </c>
      <c r="I77" s="85"/>
      <c r="J77" s="112"/>
    </row>
    <row r="78" spans="1:10" ht="18">
      <c r="A78" s="80"/>
      <c r="B78" s="81" t="s">
        <v>70</v>
      </c>
      <c r="C78" s="86"/>
      <c r="D78" s="81"/>
      <c r="E78" s="87">
        <v>300</v>
      </c>
      <c r="F78" s="82" t="s">
        <v>99</v>
      </c>
      <c r="G78" s="83" t="s">
        <v>10</v>
      </c>
      <c r="H78" s="84">
        <f>300*1</f>
        <v>300</v>
      </c>
      <c r="I78" s="85"/>
      <c r="J78" s="112"/>
    </row>
    <row r="79" spans="1:10" ht="18">
      <c r="A79" s="80"/>
      <c r="B79" s="81" t="s">
        <v>71</v>
      </c>
      <c r="C79" s="86">
        <v>26450</v>
      </c>
      <c r="D79" s="81">
        <v>26970</v>
      </c>
      <c r="E79" s="87">
        <f>D79-C79</f>
        <v>520</v>
      </c>
      <c r="F79" s="82" t="s">
        <v>92</v>
      </c>
      <c r="G79" s="83" t="s">
        <v>14</v>
      </c>
      <c r="H79" s="84">
        <f>520*6</f>
        <v>3120</v>
      </c>
      <c r="I79" s="85"/>
      <c r="J79" s="112"/>
    </row>
    <row r="80" spans="1:10" ht="18">
      <c r="A80" s="80"/>
      <c r="B80" s="81"/>
      <c r="C80" s="86">
        <v>27500</v>
      </c>
      <c r="D80" s="81">
        <v>28190</v>
      </c>
      <c r="E80" s="87">
        <f>D80-C80</f>
        <v>690</v>
      </c>
      <c r="F80" s="82" t="s">
        <v>32</v>
      </c>
      <c r="G80" s="83" t="s">
        <v>18</v>
      </c>
      <c r="H80" s="84">
        <f>690*5</f>
        <v>3450</v>
      </c>
      <c r="I80" s="85">
        <f>H77+H78+H79+H80</f>
        <v>6966.774193548387</v>
      </c>
      <c r="J80" s="112"/>
    </row>
    <row r="81" spans="1:10" ht="18">
      <c r="A81" s="80"/>
      <c r="B81" s="81"/>
      <c r="C81" s="86"/>
      <c r="D81" s="81"/>
      <c r="E81" s="87"/>
      <c r="F81" s="82"/>
      <c r="G81" s="88"/>
      <c r="H81" s="84"/>
      <c r="I81" s="85"/>
      <c r="J81" s="112"/>
    </row>
    <row r="82" spans="1:10" ht="18">
      <c r="A82" s="80">
        <v>16</v>
      </c>
      <c r="B82" s="81" t="s">
        <v>72</v>
      </c>
      <c r="C82" s="86">
        <v>24930</v>
      </c>
      <c r="D82" s="81">
        <v>25140</v>
      </c>
      <c r="E82" s="87">
        <f>D82-C82</f>
        <v>210</v>
      </c>
      <c r="F82" s="82" t="s">
        <v>83</v>
      </c>
      <c r="G82" s="83" t="s">
        <v>36</v>
      </c>
      <c r="H82" s="84">
        <f>210*24/30</f>
        <v>168</v>
      </c>
      <c r="I82" s="85"/>
      <c r="J82" s="112"/>
    </row>
    <row r="83" spans="1:10" ht="18">
      <c r="A83" s="80"/>
      <c r="B83" s="81" t="s">
        <v>73</v>
      </c>
      <c r="C83" s="86">
        <v>25930</v>
      </c>
      <c r="D83" s="81">
        <v>26350</v>
      </c>
      <c r="E83" s="87">
        <f>D83-C83</f>
        <v>420</v>
      </c>
      <c r="F83" s="82" t="s">
        <v>92</v>
      </c>
      <c r="G83" s="83" t="s">
        <v>14</v>
      </c>
      <c r="H83" s="84">
        <f>420*6</f>
        <v>2520</v>
      </c>
      <c r="I83" s="85"/>
      <c r="J83" s="112"/>
    </row>
    <row r="84" spans="1:10" ht="18">
      <c r="A84" s="80"/>
      <c r="B84" s="81"/>
      <c r="C84" s="86">
        <v>26450</v>
      </c>
      <c r="D84" s="81">
        <v>26970</v>
      </c>
      <c r="E84" s="87">
        <f>D84-C84</f>
        <v>520</v>
      </c>
      <c r="F84" s="82" t="s">
        <v>32</v>
      </c>
      <c r="G84" s="83" t="s">
        <v>18</v>
      </c>
      <c r="H84" s="84">
        <f>520*5</f>
        <v>2600</v>
      </c>
      <c r="I84" s="85">
        <f>H81+H82+H83+H84</f>
        <v>5288</v>
      </c>
      <c r="J84" s="112"/>
    </row>
    <row r="85" spans="1:10" ht="18">
      <c r="A85" s="80"/>
      <c r="B85" s="81"/>
      <c r="C85" s="86"/>
      <c r="D85" s="81"/>
      <c r="E85" s="87"/>
      <c r="F85" s="82"/>
      <c r="G85" s="83"/>
      <c r="H85" s="84"/>
      <c r="I85" s="85"/>
      <c r="J85" s="112"/>
    </row>
    <row r="86" spans="1:10" ht="18">
      <c r="A86" s="80"/>
      <c r="B86" s="81"/>
      <c r="C86" s="86"/>
      <c r="D86" s="81"/>
      <c r="E86" s="87"/>
      <c r="F86" s="82"/>
      <c r="G86" s="83"/>
      <c r="H86" s="84"/>
      <c r="I86" s="85"/>
      <c r="J86" s="112"/>
    </row>
    <row r="87" spans="1:10" ht="18">
      <c r="A87" s="80">
        <v>17</v>
      </c>
      <c r="B87" s="81" t="s">
        <v>84</v>
      </c>
      <c r="C87" s="86">
        <v>30280</v>
      </c>
      <c r="D87" s="81">
        <v>30620</v>
      </c>
      <c r="E87" s="87">
        <f>D87-C87</f>
        <v>340</v>
      </c>
      <c r="F87" s="82" t="s">
        <v>87</v>
      </c>
      <c r="G87" s="83" t="s">
        <v>23</v>
      </c>
      <c r="H87" s="84">
        <f>340*2/30</f>
        <v>22.666666666666668</v>
      </c>
      <c r="I87" s="85"/>
      <c r="J87" s="112" t="s">
        <v>89</v>
      </c>
    </row>
    <row r="88" spans="1:10" ht="18">
      <c r="A88" s="80"/>
      <c r="B88" s="81" t="s">
        <v>85</v>
      </c>
      <c r="C88" s="86"/>
      <c r="D88" s="81"/>
      <c r="E88" s="87">
        <v>340</v>
      </c>
      <c r="F88" s="82" t="s">
        <v>88</v>
      </c>
      <c r="G88" s="83" t="s">
        <v>12</v>
      </c>
      <c r="H88" s="84">
        <f>340*2</f>
        <v>680</v>
      </c>
      <c r="I88" s="85">
        <f>H87+H88</f>
        <v>702.6666666666666</v>
      </c>
      <c r="J88" s="112" t="s">
        <v>90</v>
      </c>
    </row>
    <row r="89" spans="1:10" ht="18">
      <c r="A89" s="80"/>
      <c r="B89" s="81" t="s">
        <v>86</v>
      </c>
      <c r="C89" s="86"/>
      <c r="D89" s="81"/>
      <c r="E89" s="87"/>
      <c r="F89" s="82"/>
      <c r="G89" s="83"/>
      <c r="H89" s="84"/>
      <c r="I89" s="85"/>
      <c r="J89" s="112" t="s">
        <v>39</v>
      </c>
    </row>
    <row r="90" spans="1:10" ht="18">
      <c r="A90" s="80"/>
      <c r="B90" s="81"/>
      <c r="C90" s="86"/>
      <c r="D90" s="81"/>
      <c r="E90" s="87"/>
      <c r="F90" s="82"/>
      <c r="G90" s="83"/>
      <c r="H90" s="84"/>
      <c r="I90" s="85"/>
      <c r="J90" s="112"/>
    </row>
    <row r="91" spans="1:10" ht="18">
      <c r="A91" s="113"/>
      <c r="B91" s="95"/>
      <c r="C91" s="94"/>
      <c r="D91" s="95"/>
      <c r="E91" s="114"/>
      <c r="F91" s="115"/>
      <c r="G91" s="116"/>
      <c r="H91" s="96"/>
      <c r="I91" s="117"/>
      <c r="J91" s="118"/>
    </row>
    <row r="92" spans="2:13" ht="18" thickBot="1">
      <c r="B92" s="25" t="s">
        <v>3</v>
      </c>
      <c r="H92" s="119">
        <f>SUM(H5:H91)</f>
        <v>126824.52688172045</v>
      </c>
      <c r="I92" s="120">
        <f>SUM(I5:I91)</f>
        <v>126824.52688172046</v>
      </c>
      <c r="J92" s="103"/>
      <c r="K92" s="79">
        <f>+วิทยฐานะ!I89</f>
        <v>477908.07</v>
      </c>
      <c r="L92" s="79">
        <f>ตอบแทน!I86</f>
        <v>1207281.7</v>
      </c>
      <c r="M92" s="59">
        <f>SUM(I92:L92)</f>
        <v>1812014.2968817204</v>
      </c>
    </row>
    <row r="93" ht="18" thickTop="1"/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25" right="0.25" top="0.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zoomScaleSheetLayoutView="100" zoomScalePageLayoutView="0" workbookViewId="0" topLeftCell="A1">
      <selection activeCell="H5" sqref="H5:I89"/>
    </sheetView>
  </sheetViews>
  <sheetFormatPr defaultColWidth="9.00390625" defaultRowHeight="15"/>
  <cols>
    <col min="1" max="1" width="4.57421875" style="55" customWidth="1"/>
    <col min="2" max="2" width="13.8515625" style="25" customWidth="1"/>
    <col min="3" max="3" width="6.421875" style="25" customWidth="1"/>
    <col min="4" max="4" width="6.8515625" style="25" customWidth="1"/>
    <col min="5" max="5" width="8.00390625" style="25" customWidth="1"/>
    <col min="6" max="6" width="9.57421875" style="25" customWidth="1"/>
    <col min="7" max="7" width="6.00390625" style="25" customWidth="1"/>
    <col min="8" max="8" width="7.7109375" style="25" customWidth="1"/>
    <col min="9" max="9" width="9.00390625" style="25" customWidth="1"/>
    <col min="10" max="10" width="15.421875" style="25" customWidth="1"/>
    <col min="11" max="16384" width="9.00390625" style="25" customWidth="1"/>
  </cols>
  <sheetData>
    <row r="1" spans="1:10" s="35" customFormat="1" ht="18">
      <c r="A1" s="33"/>
      <c r="B1" s="65" t="s">
        <v>108</v>
      </c>
      <c r="C1" s="65"/>
      <c r="D1" s="65"/>
      <c r="E1" s="65"/>
      <c r="F1" s="65"/>
      <c r="G1" s="65"/>
      <c r="H1" s="65"/>
      <c r="I1" s="65"/>
      <c r="J1" s="65"/>
    </row>
    <row r="2" spans="1:10" s="35" customFormat="1" ht="18">
      <c r="A2" s="33"/>
      <c r="B2" s="65" t="s">
        <v>4</v>
      </c>
      <c r="C2" s="65"/>
      <c r="D2" s="65"/>
      <c r="E2" s="65"/>
      <c r="F2" s="65"/>
      <c r="G2" s="65"/>
      <c r="H2" s="65"/>
      <c r="I2" s="65"/>
      <c r="J2" s="65"/>
    </row>
    <row r="3" spans="1:10" s="33" customFormat="1" ht="18">
      <c r="A3" s="66" t="s">
        <v>0</v>
      </c>
      <c r="B3" s="68" t="s">
        <v>1</v>
      </c>
      <c r="C3" s="36" t="s">
        <v>5</v>
      </c>
      <c r="D3" s="37" t="s">
        <v>6</v>
      </c>
      <c r="E3" s="40" t="s">
        <v>7</v>
      </c>
      <c r="F3" s="39" t="s">
        <v>8</v>
      </c>
      <c r="G3" s="40" t="s">
        <v>9</v>
      </c>
      <c r="H3" s="66" t="s">
        <v>11</v>
      </c>
      <c r="I3" s="41" t="s">
        <v>3</v>
      </c>
      <c r="J3" s="70" t="s">
        <v>2</v>
      </c>
    </row>
    <row r="4" spans="1:10" s="33" customFormat="1" ht="18">
      <c r="A4" s="67"/>
      <c r="B4" s="69"/>
      <c r="C4" s="43"/>
      <c r="D4" s="44"/>
      <c r="E4" s="47"/>
      <c r="F4" s="46"/>
      <c r="G4" s="47"/>
      <c r="H4" s="67"/>
      <c r="I4" s="48"/>
      <c r="J4" s="71"/>
    </row>
    <row r="5" spans="1:10" ht="18">
      <c r="A5" s="104">
        <v>1</v>
      </c>
      <c r="B5" s="105" t="s">
        <v>26</v>
      </c>
      <c r="C5" s="51"/>
      <c r="D5" s="50">
        <v>3500</v>
      </c>
      <c r="E5" s="58">
        <v>3500</v>
      </c>
      <c r="F5" s="107" t="s">
        <v>28</v>
      </c>
      <c r="G5" s="108" t="s">
        <v>17</v>
      </c>
      <c r="H5" s="52">
        <f>3500*6/31</f>
        <v>677.4193548387096</v>
      </c>
      <c r="I5" s="53"/>
      <c r="J5" s="101" t="s">
        <v>30</v>
      </c>
    </row>
    <row r="6" spans="1:10" ht="18">
      <c r="A6" s="80"/>
      <c r="B6" s="81" t="s">
        <v>27</v>
      </c>
      <c r="C6" s="28"/>
      <c r="D6" s="27"/>
      <c r="E6" s="54">
        <v>3500</v>
      </c>
      <c r="F6" s="82" t="s">
        <v>29</v>
      </c>
      <c r="G6" s="83" t="s">
        <v>12</v>
      </c>
      <c r="H6" s="31">
        <f>3500*2</f>
        <v>7000</v>
      </c>
      <c r="I6" s="32"/>
      <c r="J6" s="86" t="s">
        <v>31</v>
      </c>
    </row>
    <row r="7" spans="1:10" ht="18">
      <c r="A7" s="26"/>
      <c r="B7" s="27"/>
      <c r="C7" s="28"/>
      <c r="D7" s="27"/>
      <c r="E7" s="54">
        <v>3500</v>
      </c>
      <c r="F7" s="82" t="s">
        <v>32</v>
      </c>
      <c r="G7" s="83" t="s">
        <v>18</v>
      </c>
      <c r="H7" s="31">
        <f>3500*5</f>
        <v>17500</v>
      </c>
      <c r="I7" s="32">
        <f>H5+H6+H7</f>
        <v>25177.41935483871</v>
      </c>
      <c r="J7" s="86" t="s">
        <v>40</v>
      </c>
    </row>
    <row r="8" spans="1:10" ht="18">
      <c r="A8" s="26"/>
      <c r="B8" s="27"/>
      <c r="C8" s="28"/>
      <c r="D8" s="27"/>
      <c r="E8" s="54"/>
      <c r="F8" s="29"/>
      <c r="G8" s="30"/>
      <c r="H8" s="31"/>
      <c r="I8" s="32"/>
      <c r="J8" s="86"/>
    </row>
    <row r="9" spans="1:10" ht="18">
      <c r="A9" s="80">
        <v>2</v>
      </c>
      <c r="B9" s="81" t="s">
        <v>35</v>
      </c>
      <c r="C9" s="28">
        <v>3500</v>
      </c>
      <c r="D9" s="27">
        <v>5600</v>
      </c>
      <c r="E9" s="31">
        <f>D9-C9</f>
        <v>2100</v>
      </c>
      <c r="F9" s="82" t="s">
        <v>41</v>
      </c>
      <c r="G9" s="83" t="s">
        <v>36</v>
      </c>
      <c r="H9" s="84">
        <f>E9*24/31</f>
        <v>1625.8064516129032</v>
      </c>
      <c r="I9" s="85"/>
      <c r="J9" s="86" t="s">
        <v>38</v>
      </c>
    </row>
    <row r="10" spans="1:10" ht="18">
      <c r="A10" s="80"/>
      <c r="B10" s="81" t="s">
        <v>46</v>
      </c>
      <c r="C10" s="28"/>
      <c r="D10" s="27"/>
      <c r="E10" s="31">
        <v>2100</v>
      </c>
      <c r="F10" s="82" t="s">
        <v>91</v>
      </c>
      <c r="G10" s="83" t="s">
        <v>19</v>
      </c>
      <c r="H10" s="84">
        <f>E10*4</f>
        <v>8400</v>
      </c>
      <c r="I10" s="85"/>
      <c r="J10" s="86" t="s">
        <v>31</v>
      </c>
    </row>
    <row r="11" spans="1:10" ht="18">
      <c r="A11" s="80"/>
      <c r="B11" s="81"/>
      <c r="C11" s="28"/>
      <c r="D11" s="27"/>
      <c r="E11" s="31">
        <v>2100</v>
      </c>
      <c r="F11" s="82" t="s">
        <v>92</v>
      </c>
      <c r="G11" s="83" t="s">
        <v>14</v>
      </c>
      <c r="H11" s="84">
        <f>E11*6</f>
        <v>12600</v>
      </c>
      <c r="I11" s="85"/>
      <c r="J11" s="86" t="s">
        <v>39</v>
      </c>
    </row>
    <row r="12" spans="1:10" ht="18">
      <c r="A12" s="80"/>
      <c r="B12" s="81"/>
      <c r="C12" s="28"/>
      <c r="D12" s="27"/>
      <c r="E12" s="31">
        <v>2100</v>
      </c>
      <c r="F12" s="82" t="s">
        <v>32</v>
      </c>
      <c r="G12" s="83" t="s">
        <v>18</v>
      </c>
      <c r="H12" s="84">
        <f>E12*5</f>
        <v>10500</v>
      </c>
      <c r="I12" s="85">
        <f>H9+H10+H11+H12</f>
        <v>33125.8064516129</v>
      </c>
      <c r="J12" s="86"/>
    </row>
    <row r="13" spans="1:10" ht="18">
      <c r="A13" s="80"/>
      <c r="B13" s="81"/>
      <c r="C13" s="86"/>
      <c r="D13" s="81"/>
      <c r="E13" s="87"/>
      <c r="F13" s="82"/>
      <c r="G13" s="88"/>
      <c r="H13" s="84"/>
      <c r="I13" s="85"/>
      <c r="J13" s="86"/>
    </row>
    <row r="14" spans="1:10" ht="18">
      <c r="A14" s="80">
        <v>3</v>
      </c>
      <c r="B14" s="81" t="s">
        <v>42</v>
      </c>
      <c r="C14" s="28">
        <v>3500</v>
      </c>
      <c r="D14" s="27">
        <v>5600</v>
      </c>
      <c r="E14" s="31">
        <f>D14-C14</f>
        <v>2100</v>
      </c>
      <c r="F14" s="82" t="s">
        <v>74</v>
      </c>
      <c r="G14" s="83" t="s">
        <v>16</v>
      </c>
      <c r="H14" s="84">
        <f>E14*21/31</f>
        <v>1422.5806451612902</v>
      </c>
      <c r="I14" s="85"/>
      <c r="J14" s="86"/>
    </row>
    <row r="15" spans="1:10" ht="18">
      <c r="A15" s="80"/>
      <c r="B15" s="81" t="s">
        <v>43</v>
      </c>
      <c r="C15" s="28"/>
      <c r="D15" s="27"/>
      <c r="E15" s="31">
        <v>2100</v>
      </c>
      <c r="F15" s="82" t="s">
        <v>91</v>
      </c>
      <c r="G15" s="83" t="s">
        <v>19</v>
      </c>
      <c r="H15" s="84">
        <f>E15*4</f>
        <v>8400</v>
      </c>
      <c r="I15" s="85"/>
      <c r="J15" s="86"/>
    </row>
    <row r="16" spans="1:10" ht="18">
      <c r="A16" s="80"/>
      <c r="B16" s="81" t="s">
        <v>47</v>
      </c>
      <c r="C16" s="28"/>
      <c r="D16" s="27"/>
      <c r="E16" s="31">
        <v>2100</v>
      </c>
      <c r="F16" s="82" t="s">
        <v>92</v>
      </c>
      <c r="G16" s="83" t="s">
        <v>14</v>
      </c>
      <c r="H16" s="84">
        <f>E16*6</f>
        <v>12600</v>
      </c>
      <c r="I16" s="85"/>
      <c r="J16" s="86"/>
    </row>
    <row r="17" spans="1:10" ht="18">
      <c r="A17" s="80"/>
      <c r="B17" s="81"/>
      <c r="C17" s="28"/>
      <c r="D17" s="27"/>
      <c r="E17" s="31">
        <v>2100</v>
      </c>
      <c r="F17" s="82" t="s">
        <v>32</v>
      </c>
      <c r="G17" s="83" t="s">
        <v>18</v>
      </c>
      <c r="H17" s="84">
        <f>E17*5</f>
        <v>10500</v>
      </c>
      <c r="I17" s="85">
        <f>H14+H15+H16+H17</f>
        <v>32922.58064516129</v>
      </c>
      <c r="J17" s="86"/>
    </row>
    <row r="18" spans="1:10" ht="18">
      <c r="A18" s="80"/>
      <c r="B18" s="81"/>
      <c r="C18" s="86"/>
      <c r="D18" s="81"/>
      <c r="E18" s="87"/>
      <c r="F18" s="82"/>
      <c r="G18" s="83"/>
      <c r="H18" s="84"/>
      <c r="I18" s="85"/>
      <c r="J18" s="86"/>
    </row>
    <row r="19" spans="1:10" ht="18">
      <c r="A19" s="80"/>
      <c r="B19" s="81"/>
      <c r="C19" s="86"/>
      <c r="D19" s="81"/>
      <c r="E19" s="87"/>
      <c r="F19" s="82"/>
      <c r="G19" s="88"/>
      <c r="H19" s="84"/>
      <c r="I19" s="85"/>
      <c r="J19" s="86"/>
    </row>
    <row r="20" spans="1:10" ht="18">
      <c r="A20" s="80">
        <v>4</v>
      </c>
      <c r="B20" s="89" t="s">
        <v>44</v>
      </c>
      <c r="C20" s="28">
        <v>3500</v>
      </c>
      <c r="D20" s="27">
        <v>5600</v>
      </c>
      <c r="E20" s="31">
        <f>D20-C20</f>
        <v>2100</v>
      </c>
      <c r="F20" s="82" t="s">
        <v>75</v>
      </c>
      <c r="G20" s="83" t="s">
        <v>20</v>
      </c>
      <c r="H20" s="84">
        <f>E20*28/31</f>
        <v>1896.774193548387</v>
      </c>
      <c r="I20" s="85"/>
      <c r="J20" s="86"/>
    </row>
    <row r="21" spans="1:10" ht="18">
      <c r="A21" s="80"/>
      <c r="B21" s="81" t="s">
        <v>48</v>
      </c>
      <c r="C21" s="28"/>
      <c r="D21" s="27"/>
      <c r="E21" s="31">
        <v>2100</v>
      </c>
      <c r="F21" s="82" t="s">
        <v>95</v>
      </c>
      <c r="G21" s="83" t="s">
        <v>12</v>
      </c>
      <c r="H21" s="84">
        <f>E21*2</f>
        <v>4200</v>
      </c>
      <c r="I21" s="85"/>
      <c r="J21" s="86"/>
    </row>
    <row r="22" spans="1:10" ht="18">
      <c r="A22" s="80"/>
      <c r="B22" s="81"/>
      <c r="C22" s="28"/>
      <c r="D22" s="27"/>
      <c r="E22" s="31">
        <v>2100</v>
      </c>
      <c r="F22" s="82" t="s">
        <v>92</v>
      </c>
      <c r="G22" s="83" t="s">
        <v>14</v>
      </c>
      <c r="H22" s="84">
        <f>E22*6</f>
        <v>12600</v>
      </c>
      <c r="I22" s="85"/>
      <c r="J22" s="86"/>
    </row>
    <row r="23" spans="1:10" ht="18">
      <c r="A23" s="80"/>
      <c r="B23" s="81"/>
      <c r="C23" s="28"/>
      <c r="D23" s="27"/>
      <c r="E23" s="31">
        <v>2100</v>
      </c>
      <c r="F23" s="82" t="s">
        <v>32</v>
      </c>
      <c r="G23" s="83" t="s">
        <v>18</v>
      </c>
      <c r="H23" s="84">
        <f>E23*5</f>
        <v>10500</v>
      </c>
      <c r="I23" s="85">
        <f>H20+H21+H22+H23</f>
        <v>29196.774193548386</v>
      </c>
      <c r="J23" s="86"/>
    </row>
    <row r="24" spans="1:10" ht="18">
      <c r="A24" s="80"/>
      <c r="B24" s="81"/>
      <c r="C24" s="86"/>
      <c r="D24" s="81"/>
      <c r="E24" s="87"/>
      <c r="F24" s="82"/>
      <c r="G24" s="83"/>
      <c r="H24" s="84"/>
      <c r="I24" s="85"/>
      <c r="J24" s="86"/>
    </row>
    <row r="25" spans="1:10" ht="18">
      <c r="A25" s="80"/>
      <c r="B25" s="81"/>
      <c r="C25" s="86"/>
      <c r="D25" s="81"/>
      <c r="E25" s="87"/>
      <c r="F25" s="82"/>
      <c r="G25" s="88"/>
      <c r="H25" s="84"/>
      <c r="I25" s="85"/>
      <c r="J25" s="86"/>
    </row>
    <row r="26" spans="1:10" ht="18">
      <c r="A26" s="80">
        <v>5</v>
      </c>
      <c r="B26" s="90" t="s">
        <v>45</v>
      </c>
      <c r="C26" s="28">
        <v>3500</v>
      </c>
      <c r="D26" s="27">
        <v>5600</v>
      </c>
      <c r="E26" s="31">
        <f>D26-C26</f>
        <v>2100</v>
      </c>
      <c r="F26" s="82" t="s">
        <v>76</v>
      </c>
      <c r="G26" s="83" t="s">
        <v>22</v>
      </c>
      <c r="H26" s="84">
        <f>E26*10/31</f>
        <v>677.4193548387096</v>
      </c>
      <c r="I26" s="85"/>
      <c r="J26" s="86"/>
    </row>
    <row r="27" spans="1:10" ht="18">
      <c r="A27" s="80"/>
      <c r="B27" s="81" t="s">
        <v>49</v>
      </c>
      <c r="C27" s="28"/>
      <c r="D27" s="27"/>
      <c r="E27" s="31">
        <v>2100</v>
      </c>
      <c r="F27" s="82" t="s">
        <v>96</v>
      </c>
      <c r="G27" s="83" t="s">
        <v>19</v>
      </c>
      <c r="H27" s="84">
        <f>E27*4</f>
        <v>8400</v>
      </c>
      <c r="I27" s="85"/>
      <c r="J27" s="86"/>
    </row>
    <row r="28" spans="1:10" ht="18">
      <c r="A28" s="80"/>
      <c r="B28" s="81"/>
      <c r="C28" s="28"/>
      <c r="D28" s="27"/>
      <c r="E28" s="31">
        <v>2100</v>
      </c>
      <c r="F28" s="82" t="s">
        <v>92</v>
      </c>
      <c r="G28" s="83" t="s">
        <v>14</v>
      </c>
      <c r="H28" s="84">
        <f>E28*6</f>
        <v>12600</v>
      </c>
      <c r="I28" s="85"/>
      <c r="J28" s="86"/>
    </row>
    <row r="29" spans="1:10" ht="18">
      <c r="A29" s="80"/>
      <c r="B29" s="81"/>
      <c r="C29" s="28"/>
      <c r="D29" s="27"/>
      <c r="E29" s="31">
        <v>2100</v>
      </c>
      <c r="F29" s="82" t="s">
        <v>32</v>
      </c>
      <c r="G29" s="83" t="s">
        <v>18</v>
      </c>
      <c r="H29" s="84">
        <f>E29*5</f>
        <v>10500</v>
      </c>
      <c r="I29" s="85">
        <f>H26+H27+H28+H29</f>
        <v>32177.419354838712</v>
      </c>
      <c r="J29" s="86"/>
    </row>
    <row r="30" spans="1:10" ht="18">
      <c r="A30" s="80"/>
      <c r="B30" s="81"/>
      <c r="C30" s="86"/>
      <c r="D30" s="81"/>
      <c r="E30" s="87"/>
      <c r="F30" s="82"/>
      <c r="G30" s="83"/>
      <c r="H30" s="84"/>
      <c r="I30" s="85"/>
      <c r="J30" s="86"/>
    </row>
    <row r="31" spans="1:10" ht="18">
      <c r="A31" s="80">
        <v>6</v>
      </c>
      <c r="B31" s="81" t="s">
        <v>50</v>
      </c>
      <c r="C31" s="28">
        <v>3500</v>
      </c>
      <c r="D31" s="27">
        <v>5600</v>
      </c>
      <c r="E31" s="31">
        <f>D31-C31</f>
        <v>2100</v>
      </c>
      <c r="F31" s="82" t="s">
        <v>77</v>
      </c>
      <c r="G31" s="83" t="s">
        <v>15</v>
      </c>
      <c r="H31" s="84">
        <f>E31*3/30</f>
        <v>210</v>
      </c>
      <c r="I31" s="85"/>
      <c r="J31" s="86"/>
    </row>
    <row r="32" spans="1:10" ht="18">
      <c r="A32" s="80"/>
      <c r="B32" s="81" t="s">
        <v>51</v>
      </c>
      <c r="C32" s="28"/>
      <c r="D32" s="27"/>
      <c r="E32" s="31">
        <v>2100</v>
      </c>
      <c r="F32" s="82" t="s">
        <v>97</v>
      </c>
      <c r="G32" s="83" t="s">
        <v>18</v>
      </c>
      <c r="H32" s="84">
        <f>E32*5</f>
        <v>10500</v>
      </c>
      <c r="I32" s="85"/>
      <c r="J32" s="86"/>
    </row>
    <row r="33" spans="1:10" ht="18">
      <c r="A33" s="80"/>
      <c r="B33" s="81"/>
      <c r="C33" s="28"/>
      <c r="D33" s="27"/>
      <c r="E33" s="31">
        <v>2100</v>
      </c>
      <c r="F33" s="82" t="s">
        <v>92</v>
      </c>
      <c r="G33" s="83" t="s">
        <v>14</v>
      </c>
      <c r="H33" s="84">
        <f>E33*6</f>
        <v>12600</v>
      </c>
      <c r="I33" s="85"/>
      <c r="J33" s="86"/>
    </row>
    <row r="34" spans="1:10" ht="18">
      <c r="A34" s="80"/>
      <c r="B34" s="81"/>
      <c r="C34" s="28"/>
      <c r="D34" s="27"/>
      <c r="E34" s="31">
        <v>2100</v>
      </c>
      <c r="F34" s="82" t="s">
        <v>32</v>
      </c>
      <c r="G34" s="83" t="s">
        <v>18</v>
      </c>
      <c r="H34" s="84">
        <f>E34*5</f>
        <v>10500</v>
      </c>
      <c r="I34" s="85">
        <f>H31+H32+H33+H34</f>
        <v>33810</v>
      </c>
      <c r="J34" s="86"/>
    </row>
    <row r="35" spans="1:10" ht="18">
      <c r="A35" s="80"/>
      <c r="B35" s="81"/>
      <c r="C35" s="86"/>
      <c r="D35" s="81"/>
      <c r="E35" s="87"/>
      <c r="F35" s="82"/>
      <c r="G35" s="83"/>
      <c r="H35" s="84"/>
      <c r="I35" s="85"/>
      <c r="J35" s="86"/>
    </row>
    <row r="36" spans="1:10" ht="18">
      <c r="A36" s="80"/>
      <c r="B36" s="81"/>
      <c r="C36" s="86"/>
      <c r="D36" s="81"/>
      <c r="E36" s="87"/>
      <c r="F36" s="82"/>
      <c r="G36" s="83"/>
      <c r="H36" s="84"/>
      <c r="I36" s="85"/>
      <c r="J36" s="86"/>
    </row>
    <row r="37" spans="1:10" ht="18">
      <c r="A37" s="80">
        <v>7</v>
      </c>
      <c r="B37" s="81" t="s">
        <v>52</v>
      </c>
      <c r="C37" s="28">
        <v>3500</v>
      </c>
      <c r="D37" s="27">
        <v>5600</v>
      </c>
      <c r="E37" s="31">
        <f>D37-C37</f>
        <v>2100</v>
      </c>
      <c r="F37" s="82" t="s">
        <v>98</v>
      </c>
      <c r="G37" s="83" t="s">
        <v>12</v>
      </c>
      <c r="H37" s="84">
        <f>E37*2</f>
        <v>4200</v>
      </c>
      <c r="I37" s="85"/>
      <c r="J37" s="86"/>
    </row>
    <row r="38" spans="1:10" ht="21">
      <c r="A38" s="80"/>
      <c r="B38" s="91" t="s">
        <v>53</v>
      </c>
      <c r="C38" s="28"/>
      <c r="D38" s="27"/>
      <c r="E38" s="31">
        <v>2100</v>
      </c>
      <c r="F38" s="82" t="s">
        <v>92</v>
      </c>
      <c r="G38" s="83" t="s">
        <v>14</v>
      </c>
      <c r="H38" s="84">
        <f>E38*6</f>
        <v>12600</v>
      </c>
      <c r="I38" s="85"/>
      <c r="J38" s="86"/>
    </row>
    <row r="39" spans="1:10" ht="21">
      <c r="A39" s="80"/>
      <c r="B39" s="91"/>
      <c r="C39" s="28"/>
      <c r="D39" s="27"/>
      <c r="E39" s="31">
        <v>2100</v>
      </c>
      <c r="F39" s="82" t="s">
        <v>32</v>
      </c>
      <c r="G39" s="83" t="s">
        <v>18</v>
      </c>
      <c r="H39" s="84">
        <f>E39*5</f>
        <v>10500</v>
      </c>
      <c r="I39" s="85">
        <f>H37+H38+H39</f>
        <v>27300</v>
      </c>
      <c r="J39" s="86"/>
    </row>
    <row r="40" spans="1:10" ht="18">
      <c r="A40" s="80"/>
      <c r="B40" s="81"/>
      <c r="C40" s="28"/>
      <c r="D40" s="27"/>
      <c r="E40" s="31"/>
      <c r="F40" s="82"/>
      <c r="G40" s="88"/>
      <c r="H40" s="84"/>
      <c r="I40" s="85"/>
      <c r="J40" s="86"/>
    </row>
    <row r="41" spans="1:10" ht="18">
      <c r="A41" s="80">
        <v>8</v>
      </c>
      <c r="B41" s="81" t="s">
        <v>54</v>
      </c>
      <c r="C41" s="28">
        <v>3500</v>
      </c>
      <c r="D41" s="27">
        <v>5600</v>
      </c>
      <c r="E41" s="31">
        <f>D41-C41</f>
        <v>2100</v>
      </c>
      <c r="F41" s="82" t="s">
        <v>78</v>
      </c>
      <c r="G41" s="83" t="s">
        <v>21</v>
      </c>
      <c r="H41" s="84">
        <f>E41*14/31</f>
        <v>948.3870967741935</v>
      </c>
      <c r="I41" s="85"/>
      <c r="J41" s="86"/>
    </row>
    <row r="42" spans="1:10" ht="18">
      <c r="A42" s="80"/>
      <c r="B42" s="81" t="s">
        <v>49</v>
      </c>
      <c r="C42" s="28"/>
      <c r="D42" s="27"/>
      <c r="E42" s="31">
        <v>2100</v>
      </c>
      <c r="F42" s="82" t="s">
        <v>99</v>
      </c>
      <c r="G42" s="83" t="s">
        <v>10</v>
      </c>
      <c r="H42" s="84">
        <f>E42*1</f>
        <v>2100</v>
      </c>
      <c r="I42" s="85"/>
      <c r="J42" s="86"/>
    </row>
    <row r="43" spans="1:10" ht="18">
      <c r="A43" s="80"/>
      <c r="B43" s="81"/>
      <c r="C43" s="28"/>
      <c r="D43" s="27"/>
      <c r="E43" s="31">
        <v>2100</v>
      </c>
      <c r="F43" s="82" t="s">
        <v>92</v>
      </c>
      <c r="G43" s="83" t="s">
        <v>14</v>
      </c>
      <c r="H43" s="84">
        <f>E43*6</f>
        <v>12600</v>
      </c>
      <c r="I43" s="85"/>
      <c r="J43" s="86"/>
    </row>
    <row r="44" spans="1:10" ht="18">
      <c r="A44" s="80"/>
      <c r="B44" s="81"/>
      <c r="C44" s="28"/>
      <c r="D44" s="27"/>
      <c r="E44" s="31">
        <v>2100</v>
      </c>
      <c r="F44" s="82" t="s">
        <v>32</v>
      </c>
      <c r="G44" s="83" t="s">
        <v>18</v>
      </c>
      <c r="H44" s="84">
        <f>E44*5</f>
        <v>10500</v>
      </c>
      <c r="I44" s="85">
        <f>H41+H42+H43+H44</f>
        <v>26148.387096774193</v>
      </c>
      <c r="J44" s="86"/>
    </row>
    <row r="45" spans="1:10" ht="18">
      <c r="A45" s="80"/>
      <c r="B45" s="81"/>
      <c r="C45" s="86"/>
      <c r="D45" s="81"/>
      <c r="E45" s="87"/>
      <c r="F45" s="82"/>
      <c r="G45" s="88"/>
      <c r="H45" s="84"/>
      <c r="I45" s="85"/>
      <c r="J45" s="86"/>
    </row>
    <row r="46" spans="1:10" ht="18">
      <c r="A46" s="80">
        <v>9</v>
      </c>
      <c r="B46" s="81" t="s">
        <v>55</v>
      </c>
      <c r="C46" s="28">
        <v>3500</v>
      </c>
      <c r="D46" s="27">
        <v>5600</v>
      </c>
      <c r="E46" s="31">
        <f>D46-C46</f>
        <v>2100</v>
      </c>
      <c r="F46" s="82" t="s">
        <v>79</v>
      </c>
      <c r="G46" s="83" t="s">
        <v>57</v>
      </c>
      <c r="H46" s="84">
        <f>E46*1/30</f>
        <v>70</v>
      </c>
      <c r="I46" s="85"/>
      <c r="J46" s="86"/>
    </row>
    <row r="47" spans="1:10" ht="18">
      <c r="A47" s="80"/>
      <c r="B47" s="81" t="s">
        <v>56</v>
      </c>
      <c r="C47" s="28"/>
      <c r="D47" s="27"/>
      <c r="E47" s="31">
        <v>2100</v>
      </c>
      <c r="F47" s="82" t="s">
        <v>100</v>
      </c>
      <c r="G47" s="83" t="s">
        <v>13</v>
      </c>
      <c r="H47" s="84">
        <f>E47*3</f>
        <v>6300</v>
      </c>
      <c r="I47" s="85"/>
      <c r="J47" s="86"/>
    </row>
    <row r="48" spans="1:10" ht="18">
      <c r="A48" s="80"/>
      <c r="B48" s="81"/>
      <c r="C48" s="28"/>
      <c r="D48" s="27"/>
      <c r="E48" s="31">
        <v>2100</v>
      </c>
      <c r="F48" s="82" t="s">
        <v>92</v>
      </c>
      <c r="G48" s="83" t="s">
        <v>14</v>
      </c>
      <c r="H48" s="84">
        <f>E48*6</f>
        <v>12600</v>
      </c>
      <c r="I48" s="85"/>
      <c r="J48" s="86"/>
    </row>
    <row r="49" spans="1:10" ht="18">
      <c r="A49" s="80"/>
      <c r="B49" s="81"/>
      <c r="C49" s="28"/>
      <c r="D49" s="27"/>
      <c r="E49" s="31">
        <v>2100</v>
      </c>
      <c r="F49" s="82" t="s">
        <v>32</v>
      </c>
      <c r="G49" s="83" t="s">
        <v>18</v>
      </c>
      <c r="H49" s="84">
        <f>E49*5</f>
        <v>10500</v>
      </c>
      <c r="I49" s="85">
        <f>H46+H47+H48+H49</f>
        <v>29470</v>
      </c>
      <c r="J49" s="86"/>
    </row>
    <row r="50" spans="1:10" ht="18">
      <c r="A50" s="80"/>
      <c r="B50" s="81"/>
      <c r="C50" s="86"/>
      <c r="D50" s="81"/>
      <c r="E50" s="87"/>
      <c r="F50" s="82"/>
      <c r="G50" s="88"/>
      <c r="H50" s="84"/>
      <c r="I50" s="85"/>
      <c r="J50" s="86"/>
    </row>
    <row r="51" spans="1:10" ht="18">
      <c r="A51" s="80">
        <v>10</v>
      </c>
      <c r="B51" s="81" t="s">
        <v>58</v>
      </c>
      <c r="C51" s="28">
        <v>3500</v>
      </c>
      <c r="D51" s="27">
        <v>5600</v>
      </c>
      <c r="E51" s="31">
        <f>D51-C51</f>
        <v>2100</v>
      </c>
      <c r="F51" s="82" t="s">
        <v>80</v>
      </c>
      <c r="G51" s="83" t="s">
        <v>36</v>
      </c>
      <c r="H51" s="84">
        <f>E51*24/31</f>
        <v>1625.8064516129032</v>
      </c>
      <c r="I51" s="85"/>
      <c r="J51" s="86"/>
    </row>
    <row r="52" spans="1:10" ht="18">
      <c r="A52" s="80"/>
      <c r="B52" s="81" t="s">
        <v>59</v>
      </c>
      <c r="C52" s="28"/>
      <c r="D52" s="27"/>
      <c r="E52" s="31">
        <v>2100</v>
      </c>
      <c r="F52" s="82" t="s">
        <v>101</v>
      </c>
      <c r="G52" s="83" t="s">
        <v>19</v>
      </c>
      <c r="H52" s="84">
        <f>E52*4</f>
        <v>8400</v>
      </c>
      <c r="I52" s="85"/>
      <c r="J52" s="86"/>
    </row>
    <row r="53" spans="1:10" ht="18">
      <c r="A53" s="80"/>
      <c r="B53" s="81"/>
      <c r="C53" s="28"/>
      <c r="D53" s="27"/>
      <c r="E53" s="31">
        <v>2100</v>
      </c>
      <c r="F53" s="82" t="s">
        <v>92</v>
      </c>
      <c r="G53" s="83" t="s">
        <v>14</v>
      </c>
      <c r="H53" s="84">
        <f>E53*6</f>
        <v>12600</v>
      </c>
      <c r="I53" s="85"/>
      <c r="J53" s="86"/>
    </row>
    <row r="54" spans="1:10" ht="18">
      <c r="A54" s="80"/>
      <c r="B54" s="81"/>
      <c r="C54" s="28"/>
      <c r="D54" s="27"/>
      <c r="E54" s="31">
        <v>2100</v>
      </c>
      <c r="F54" s="82" t="s">
        <v>32</v>
      </c>
      <c r="G54" s="83" t="s">
        <v>18</v>
      </c>
      <c r="H54" s="84">
        <f>E54*5</f>
        <v>10500</v>
      </c>
      <c r="I54" s="85">
        <f>H51+H52+H53+H54</f>
        <v>33125.8064516129</v>
      </c>
      <c r="J54" s="86"/>
    </row>
    <row r="55" spans="1:10" ht="18">
      <c r="A55" s="80"/>
      <c r="B55" s="81"/>
      <c r="C55" s="86"/>
      <c r="D55" s="81"/>
      <c r="E55" s="87"/>
      <c r="F55" s="82"/>
      <c r="G55" s="88"/>
      <c r="H55" s="84"/>
      <c r="I55" s="85"/>
      <c r="J55" s="86"/>
    </row>
    <row r="56" spans="1:10" ht="18">
      <c r="A56" s="80">
        <v>11</v>
      </c>
      <c r="B56" s="81" t="s">
        <v>60</v>
      </c>
      <c r="C56" s="28">
        <v>3500</v>
      </c>
      <c r="D56" s="27">
        <v>5600</v>
      </c>
      <c r="E56" s="31">
        <f>D56-C56</f>
        <v>2100</v>
      </c>
      <c r="F56" s="82" t="s">
        <v>81</v>
      </c>
      <c r="G56" s="83" t="s">
        <v>62</v>
      </c>
      <c r="H56" s="84">
        <f>E56*23/31</f>
        <v>1558.0645161290322</v>
      </c>
      <c r="I56" s="85"/>
      <c r="J56" s="86"/>
    </row>
    <row r="57" spans="1:10" ht="18">
      <c r="A57" s="80"/>
      <c r="B57" s="81" t="s">
        <v>61</v>
      </c>
      <c r="C57" s="28"/>
      <c r="D57" s="27"/>
      <c r="E57" s="31">
        <v>2100</v>
      </c>
      <c r="F57" s="82" t="s">
        <v>102</v>
      </c>
      <c r="G57" s="83" t="s">
        <v>19</v>
      </c>
      <c r="H57" s="84">
        <f>E57*4</f>
        <v>8400</v>
      </c>
      <c r="I57" s="85"/>
      <c r="J57" s="86"/>
    </row>
    <row r="58" spans="1:10" ht="18">
      <c r="A58" s="80"/>
      <c r="B58" s="81"/>
      <c r="C58" s="28"/>
      <c r="D58" s="27"/>
      <c r="E58" s="31">
        <v>2100</v>
      </c>
      <c r="F58" s="82" t="s">
        <v>92</v>
      </c>
      <c r="G58" s="83" t="s">
        <v>14</v>
      </c>
      <c r="H58" s="84">
        <f>E58*5</f>
        <v>10500</v>
      </c>
      <c r="I58" s="85"/>
      <c r="J58" s="86"/>
    </row>
    <row r="59" spans="1:10" ht="18">
      <c r="A59" s="80"/>
      <c r="B59" s="81"/>
      <c r="C59" s="28"/>
      <c r="D59" s="27"/>
      <c r="E59" s="31">
        <v>2100</v>
      </c>
      <c r="F59" s="82" t="s">
        <v>32</v>
      </c>
      <c r="G59" s="83" t="s">
        <v>18</v>
      </c>
      <c r="H59" s="84">
        <f>E59*6</f>
        <v>12600</v>
      </c>
      <c r="I59" s="85">
        <f>H56+H57+H58+H59</f>
        <v>33058.06451612903</v>
      </c>
      <c r="J59" s="86"/>
    </row>
    <row r="60" spans="1:10" ht="18">
      <c r="A60" s="80"/>
      <c r="B60" s="81"/>
      <c r="C60" s="86"/>
      <c r="D60" s="81"/>
      <c r="E60" s="87"/>
      <c r="F60" s="82"/>
      <c r="G60" s="88"/>
      <c r="H60" s="84"/>
      <c r="I60" s="85"/>
      <c r="J60" s="86"/>
    </row>
    <row r="61" spans="1:10" ht="18">
      <c r="A61" s="80">
        <v>12</v>
      </c>
      <c r="B61" s="81" t="s">
        <v>63</v>
      </c>
      <c r="C61" s="28">
        <v>3500</v>
      </c>
      <c r="D61" s="27">
        <v>5600</v>
      </c>
      <c r="E61" s="31">
        <f>D61-C61</f>
        <v>2100</v>
      </c>
      <c r="F61" s="82" t="s">
        <v>103</v>
      </c>
      <c r="G61" s="83" t="s">
        <v>19</v>
      </c>
      <c r="H61" s="84">
        <f>E61*4</f>
        <v>8400</v>
      </c>
      <c r="I61" s="85"/>
      <c r="J61" s="86"/>
    </row>
    <row r="62" spans="1:10" ht="18">
      <c r="A62" s="80"/>
      <c r="B62" s="81" t="s">
        <v>64</v>
      </c>
      <c r="C62" s="28"/>
      <c r="D62" s="27"/>
      <c r="E62" s="31">
        <v>2100</v>
      </c>
      <c r="F62" s="82" t="s">
        <v>92</v>
      </c>
      <c r="G62" s="83" t="s">
        <v>14</v>
      </c>
      <c r="H62" s="84">
        <f>E62*6</f>
        <v>12600</v>
      </c>
      <c r="I62" s="85"/>
      <c r="J62" s="86"/>
    </row>
    <row r="63" spans="1:10" ht="18">
      <c r="A63" s="80"/>
      <c r="B63" s="81"/>
      <c r="C63" s="28"/>
      <c r="D63" s="27"/>
      <c r="E63" s="31">
        <v>2100</v>
      </c>
      <c r="F63" s="82" t="s">
        <v>32</v>
      </c>
      <c r="G63" s="83" t="s">
        <v>18</v>
      </c>
      <c r="H63" s="84">
        <f>E63*5</f>
        <v>10500</v>
      </c>
      <c r="I63" s="85">
        <f>H60+H61+H62+H63</f>
        <v>31500</v>
      </c>
      <c r="J63" s="86"/>
    </row>
    <row r="64" spans="1:10" ht="18">
      <c r="A64" s="80"/>
      <c r="B64" s="81"/>
      <c r="C64" s="28"/>
      <c r="D64" s="27"/>
      <c r="E64" s="31"/>
      <c r="F64" s="82"/>
      <c r="G64" s="88"/>
      <c r="H64" s="84"/>
      <c r="I64" s="85"/>
      <c r="J64" s="86"/>
    </row>
    <row r="65" spans="1:10" ht="18">
      <c r="A65" s="80">
        <v>13</v>
      </c>
      <c r="B65" s="81" t="s">
        <v>65</v>
      </c>
      <c r="C65" s="28">
        <v>3500</v>
      </c>
      <c r="D65" s="27">
        <v>5600</v>
      </c>
      <c r="E65" s="31">
        <f>D65-C65</f>
        <v>2100</v>
      </c>
      <c r="F65" s="82" t="s">
        <v>24</v>
      </c>
      <c r="G65" s="83" t="s">
        <v>21</v>
      </c>
      <c r="H65" s="84">
        <f>E65*14/31</f>
        <v>948.3870967741935</v>
      </c>
      <c r="I65" s="85"/>
      <c r="J65" s="86"/>
    </row>
    <row r="66" spans="1:10" ht="18">
      <c r="A66" s="80"/>
      <c r="B66" s="81" t="s">
        <v>66</v>
      </c>
      <c r="C66" s="28"/>
      <c r="D66" s="27"/>
      <c r="E66" s="31">
        <v>2100</v>
      </c>
      <c r="F66" s="82" t="s">
        <v>99</v>
      </c>
      <c r="G66" s="83" t="s">
        <v>10</v>
      </c>
      <c r="H66" s="84">
        <f>E66*1</f>
        <v>2100</v>
      </c>
      <c r="I66" s="85"/>
      <c r="J66" s="86"/>
    </row>
    <row r="67" spans="1:10" ht="18">
      <c r="A67" s="80"/>
      <c r="B67" s="81"/>
      <c r="C67" s="28"/>
      <c r="D67" s="27"/>
      <c r="E67" s="31">
        <v>2100</v>
      </c>
      <c r="F67" s="82" t="s">
        <v>92</v>
      </c>
      <c r="G67" s="83" t="s">
        <v>14</v>
      </c>
      <c r="H67" s="84">
        <f>E67*6</f>
        <v>12600</v>
      </c>
      <c r="I67" s="85"/>
      <c r="J67" s="86"/>
    </row>
    <row r="68" spans="1:10" ht="18">
      <c r="A68" s="80"/>
      <c r="B68" s="81"/>
      <c r="C68" s="28"/>
      <c r="D68" s="27"/>
      <c r="E68" s="31">
        <v>2100</v>
      </c>
      <c r="F68" s="82" t="s">
        <v>32</v>
      </c>
      <c r="G68" s="83" t="s">
        <v>18</v>
      </c>
      <c r="H68" s="84">
        <f>E68*5</f>
        <v>10500</v>
      </c>
      <c r="I68" s="85">
        <f>H65+H66+H67+H68</f>
        <v>26148.387096774193</v>
      </c>
      <c r="J68" s="86"/>
    </row>
    <row r="69" spans="1:10" ht="18">
      <c r="A69" s="80"/>
      <c r="B69" s="81"/>
      <c r="C69" s="86"/>
      <c r="D69" s="81"/>
      <c r="E69" s="87"/>
      <c r="F69" s="82"/>
      <c r="G69" s="88"/>
      <c r="H69" s="84"/>
      <c r="I69" s="85"/>
      <c r="J69" s="86"/>
    </row>
    <row r="70" spans="1:10" ht="18">
      <c r="A70" s="80">
        <v>14</v>
      </c>
      <c r="B70" s="81" t="s">
        <v>67</v>
      </c>
      <c r="C70" s="28">
        <v>3500</v>
      </c>
      <c r="D70" s="27">
        <v>5600</v>
      </c>
      <c r="E70" s="31">
        <f>D70-C70</f>
        <v>2100</v>
      </c>
      <c r="F70" s="82" t="s">
        <v>106</v>
      </c>
      <c r="G70" s="83" t="s">
        <v>107</v>
      </c>
      <c r="H70" s="84">
        <f>E70*5/30</f>
        <v>350</v>
      </c>
      <c r="I70" s="85"/>
      <c r="J70" s="86"/>
    </row>
    <row r="71" spans="1:10" ht="18">
      <c r="A71" s="80"/>
      <c r="B71" s="81" t="s">
        <v>68</v>
      </c>
      <c r="C71" s="28"/>
      <c r="D71" s="27"/>
      <c r="E71" s="31">
        <v>2100</v>
      </c>
      <c r="F71" s="82" t="s">
        <v>104</v>
      </c>
      <c r="G71" s="83" t="s">
        <v>13</v>
      </c>
      <c r="H71" s="84">
        <f>E71*3</f>
        <v>6300</v>
      </c>
      <c r="I71" s="85"/>
      <c r="J71" s="86"/>
    </row>
    <row r="72" spans="1:10" ht="18">
      <c r="A72" s="80"/>
      <c r="B72" s="81"/>
      <c r="C72" s="28"/>
      <c r="D72" s="27"/>
      <c r="E72" s="31">
        <v>2100</v>
      </c>
      <c r="F72" s="82" t="s">
        <v>92</v>
      </c>
      <c r="G72" s="83" t="s">
        <v>14</v>
      </c>
      <c r="H72" s="84">
        <f>E72*6</f>
        <v>12600</v>
      </c>
      <c r="I72" s="85"/>
      <c r="J72" s="86"/>
    </row>
    <row r="73" spans="1:10" ht="18">
      <c r="A73" s="80"/>
      <c r="B73" s="81"/>
      <c r="C73" s="28"/>
      <c r="D73" s="27"/>
      <c r="E73" s="31">
        <v>2100</v>
      </c>
      <c r="F73" s="82" t="s">
        <v>32</v>
      </c>
      <c r="G73" s="83" t="s">
        <v>18</v>
      </c>
      <c r="H73" s="84">
        <f>E73*5</f>
        <v>10500</v>
      </c>
      <c r="I73" s="85">
        <f>H70+H71+H72+H73</f>
        <v>29750</v>
      </c>
      <c r="J73" s="86"/>
    </row>
    <row r="74" spans="1:10" ht="18">
      <c r="A74" s="80"/>
      <c r="B74" s="81"/>
      <c r="C74" s="86"/>
      <c r="D74" s="81"/>
      <c r="E74" s="87"/>
      <c r="F74" s="82"/>
      <c r="G74" s="88"/>
      <c r="H74" s="84"/>
      <c r="I74" s="85"/>
      <c r="J74" s="86"/>
    </row>
    <row r="75" spans="1:10" ht="18">
      <c r="A75" s="80">
        <v>15</v>
      </c>
      <c r="B75" s="81" t="s">
        <v>69</v>
      </c>
      <c r="C75" s="28">
        <v>3500</v>
      </c>
      <c r="D75" s="27">
        <v>5600</v>
      </c>
      <c r="E75" s="31">
        <f>D75-C75</f>
        <v>2100</v>
      </c>
      <c r="F75" s="82" t="s">
        <v>82</v>
      </c>
      <c r="G75" s="83" t="s">
        <v>22</v>
      </c>
      <c r="H75" s="84">
        <f>E75*10/31</f>
        <v>677.4193548387096</v>
      </c>
      <c r="I75" s="85"/>
      <c r="J75" s="86"/>
    </row>
    <row r="76" spans="1:10" ht="18">
      <c r="A76" s="80"/>
      <c r="B76" s="81" t="s">
        <v>70</v>
      </c>
      <c r="C76" s="28"/>
      <c r="D76" s="27"/>
      <c r="E76" s="31">
        <v>2100</v>
      </c>
      <c r="F76" s="82" t="s">
        <v>99</v>
      </c>
      <c r="G76" s="83" t="s">
        <v>10</v>
      </c>
      <c r="H76" s="84">
        <f>E76*1</f>
        <v>2100</v>
      </c>
      <c r="I76" s="85"/>
      <c r="J76" s="86"/>
    </row>
    <row r="77" spans="1:10" ht="18">
      <c r="A77" s="80"/>
      <c r="B77" s="81" t="s">
        <v>71</v>
      </c>
      <c r="C77" s="28"/>
      <c r="D77" s="27"/>
      <c r="E77" s="31">
        <v>2100</v>
      </c>
      <c r="F77" s="82" t="s">
        <v>92</v>
      </c>
      <c r="G77" s="83" t="s">
        <v>14</v>
      </c>
      <c r="H77" s="84">
        <f>E77*6</f>
        <v>12600</v>
      </c>
      <c r="I77" s="85"/>
      <c r="J77" s="86"/>
    </row>
    <row r="78" spans="1:10" ht="18">
      <c r="A78" s="80"/>
      <c r="B78" s="81"/>
      <c r="C78" s="28"/>
      <c r="D78" s="27"/>
      <c r="E78" s="31">
        <v>2100</v>
      </c>
      <c r="F78" s="82" t="s">
        <v>32</v>
      </c>
      <c r="G78" s="83" t="s">
        <v>18</v>
      </c>
      <c r="H78" s="84">
        <f>E78*5</f>
        <v>10500</v>
      </c>
      <c r="I78" s="85">
        <f>H75+H76+H77+H78</f>
        <v>25877.419354838712</v>
      </c>
      <c r="J78" s="86"/>
    </row>
    <row r="79" spans="1:10" ht="18">
      <c r="A79" s="80"/>
      <c r="B79" s="81"/>
      <c r="C79" s="86"/>
      <c r="D79" s="81"/>
      <c r="E79" s="87"/>
      <c r="F79" s="82"/>
      <c r="G79" s="88"/>
      <c r="H79" s="84"/>
      <c r="I79" s="85"/>
      <c r="J79" s="86"/>
    </row>
    <row r="80" spans="1:10" ht="18">
      <c r="A80" s="80">
        <v>16</v>
      </c>
      <c r="B80" s="81" t="s">
        <v>72</v>
      </c>
      <c r="C80" s="28">
        <v>3500</v>
      </c>
      <c r="D80" s="27">
        <v>5600</v>
      </c>
      <c r="E80" s="31">
        <f>D80-C80</f>
        <v>2100</v>
      </c>
      <c r="F80" s="82" t="s">
        <v>83</v>
      </c>
      <c r="G80" s="83" t="s">
        <v>36</v>
      </c>
      <c r="H80" s="84">
        <f>E80*24/30</f>
        <v>1680</v>
      </c>
      <c r="I80" s="85"/>
      <c r="J80" s="86"/>
    </row>
    <row r="81" spans="1:10" ht="18">
      <c r="A81" s="80"/>
      <c r="B81" s="81" t="s">
        <v>73</v>
      </c>
      <c r="C81" s="28"/>
      <c r="D81" s="27"/>
      <c r="E81" s="31">
        <v>2100</v>
      </c>
      <c r="F81" s="82" t="s">
        <v>92</v>
      </c>
      <c r="G81" s="83" t="s">
        <v>14</v>
      </c>
      <c r="H81" s="84">
        <f>E81*6</f>
        <v>12600</v>
      </c>
      <c r="I81" s="85"/>
      <c r="J81" s="86"/>
    </row>
    <row r="82" spans="1:10" ht="18">
      <c r="A82" s="80"/>
      <c r="B82" s="81"/>
      <c r="C82" s="28"/>
      <c r="D82" s="27"/>
      <c r="E82" s="31">
        <v>2100</v>
      </c>
      <c r="F82" s="82" t="s">
        <v>32</v>
      </c>
      <c r="G82" s="83" t="s">
        <v>18</v>
      </c>
      <c r="H82" s="84">
        <f>E82*5</f>
        <v>10500</v>
      </c>
      <c r="I82" s="85">
        <f>H79+H80+H81+H82</f>
        <v>24780</v>
      </c>
      <c r="J82" s="86"/>
    </row>
    <row r="83" spans="1:10" ht="18">
      <c r="A83" s="80"/>
      <c r="B83" s="81"/>
      <c r="C83" s="28"/>
      <c r="D83" s="27"/>
      <c r="E83" s="31"/>
      <c r="F83" s="82"/>
      <c r="G83" s="83"/>
      <c r="H83" s="84"/>
      <c r="I83" s="85"/>
      <c r="J83" s="86"/>
    </row>
    <row r="84" spans="1:10" ht="18">
      <c r="A84" s="80"/>
      <c r="B84" s="81"/>
      <c r="C84" s="86"/>
      <c r="D84" s="81"/>
      <c r="E84" s="87"/>
      <c r="F84" s="82"/>
      <c r="G84" s="83"/>
      <c r="H84" s="84"/>
      <c r="I84" s="85"/>
      <c r="J84" s="86"/>
    </row>
    <row r="85" spans="1:10" ht="18">
      <c r="A85" s="80">
        <v>17</v>
      </c>
      <c r="B85" s="81" t="s">
        <v>84</v>
      </c>
      <c r="C85" s="28">
        <v>3500</v>
      </c>
      <c r="D85" s="27">
        <v>5600</v>
      </c>
      <c r="E85" s="31">
        <f>D85-C85</f>
        <v>2100</v>
      </c>
      <c r="F85" s="82" t="s">
        <v>87</v>
      </c>
      <c r="G85" s="83" t="s">
        <v>23</v>
      </c>
      <c r="H85" s="84">
        <f>E85*2/30</f>
        <v>140</v>
      </c>
      <c r="I85" s="85"/>
      <c r="J85" s="86" t="s">
        <v>89</v>
      </c>
    </row>
    <row r="86" spans="1:10" ht="18">
      <c r="A86" s="80"/>
      <c r="B86" s="81" t="s">
        <v>85</v>
      </c>
      <c r="C86" s="28"/>
      <c r="D86" s="27"/>
      <c r="E86" s="31">
        <v>2100</v>
      </c>
      <c r="F86" s="82" t="s">
        <v>88</v>
      </c>
      <c r="G86" s="83" t="s">
        <v>12</v>
      </c>
      <c r="H86" s="84">
        <f>E86*2</f>
        <v>4200</v>
      </c>
      <c r="I86" s="85">
        <f>H85+H86</f>
        <v>4340</v>
      </c>
      <c r="J86" s="86" t="s">
        <v>90</v>
      </c>
    </row>
    <row r="87" spans="1:10" ht="18">
      <c r="A87" s="80"/>
      <c r="B87" s="81" t="s">
        <v>86</v>
      </c>
      <c r="C87" s="28"/>
      <c r="D87" s="27"/>
      <c r="E87" s="31"/>
      <c r="F87" s="82"/>
      <c r="G87" s="83"/>
      <c r="H87" s="84"/>
      <c r="I87" s="85"/>
      <c r="J87" s="86" t="s">
        <v>39</v>
      </c>
    </row>
    <row r="88" spans="1:10" ht="18">
      <c r="A88" s="92"/>
      <c r="B88" s="93"/>
      <c r="C88" s="94"/>
      <c r="D88" s="95"/>
      <c r="E88" s="96"/>
      <c r="F88" s="97"/>
      <c r="G88" s="98"/>
      <c r="H88" s="99"/>
      <c r="I88" s="100"/>
      <c r="J88" s="102"/>
    </row>
    <row r="89" spans="1:9" ht="18" thickBot="1">
      <c r="A89" s="33"/>
      <c r="B89" s="33" t="s">
        <v>3</v>
      </c>
      <c r="C89" s="33"/>
      <c r="D89" s="33"/>
      <c r="E89" s="35"/>
      <c r="F89" s="35"/>
      <c r="G89" s="57"/>
      <c r="H89" s="138">
        <v>447098.07</v>
      </c>
      <c r="I89" s="139">
        <v>477908.07</v>
      </c>
    </row>
    <row r="90" ht="18" thickTop="1"/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SheetLayoutView="100" zoomScalePageLayoutView="0" workbookViewId="0" topLeftCell="A22">
      <selection activeCell="I78" sqref="I78"/>
    </sheetView>
  </sheetViews>
  <sheetFormatPr defaultColWidth="9.00390625" defaultRowHeight="15"/>
  <cols>
    <col min="1" max="1" width="4.57421875" style="24" customWidth="1"/>
    <col min="2" max="2" width="15.7109375" style="4" bestFit="1" customWidth="1"/>
    <col min="3" max="3" width="3.8515625" style="4" customWidth="1"/>
    <col min="4" max="4" width="6.8515625" style="4" customWidth="1"/>
    <col min="5" max="5" width="8.00390625" style="4" customWidth="1"/>
    <col min="6" max="6" width="9.57421875" style="4" customWidth="1"/>
    <col min="7" max="7" width="6.00390625" style="4" customWidth="1"/>
    <col min="8" max="9" width="9.8515625" style="136" bestFit="1" customWidth="1"/>
    <col min="10" max="10" width="15.421875" style="4" customWidth="1"/>
    <col min="11" max="16384" width="9.00390625" style="4" customWidth="1"/>
  </cols>
  <sheetData>
    <row r="1" spans="1:10" s="6" customFormat="1" ht="18">
      <c r="A1" s="5"/>
      <c r="B1" s="72" t="s">
        <v>109</v>
      </c>
      <c r="C1" s="72"/>
      <c r="D1" s="72"/>
      <c r="E1" s="72"/>
      <c r="F1" s="72"/>
      <c r="G1" s="72"/>
      <c r="H1" s="72"/>
      <c r="I1" s="72"/>
      <c r="J1" s="72"/>
    </row>
    <row r="2" spans="1:10" s="6" customFormat="1" ht="18">
      <c r="A2" s="5"/>
      <c r="B2" s="72" t="s">
        <v>4</v>
      </c>
      <c r="C2" s="72"/>
      <c r="D2" s="72"/>
      <c r="E2" s="72"/>
      <c r="F2" s="72"/>
      <c r="G2" s="72"/>
      <c r="H2" s="72"/>
      <c r="I2" s="72"/>
      <c r="J2" s="72"/>
    </row>
    <row r="3" spans="1:10" s="5" customFormat="1" ht="18">
      <c r="A3" s="73" t="s">
        <v>0</v>
      </c>
      <c r="B3" s="75" t="s">
        <v>1</v>
      </c>
      <c r="C3" s="7" t="s">
        <v>5</v>
      </c>
      <c r="D3" s="8" t="s">
        <v>6</v>
      </c>
      <c r="E3" s="9" t="s">
        <v>7</v>
      </c>
      <c r="F3" s="10" t="s">
        <v>8</v>
      </c>
      <c r="G3" s="9" t="s">
        <v>9</v>
      </c>
      <c r="H3" s="130" t="s">
        <v>11</v>
      </c>
      <c r="I3" s="131" t="s">
        <v>3</v>
      </c>
      <c r="J3" s="77" t="s">
        <v>2</v>
      </c>
    </row>
    <row r="4" spans="1:10" s="5" customFormat="1" ht="18">
      <c r="A4" s="74"/>
      <c r="B4" s="76"/>
      <c r="C4" s="11"/>
      <c r="D4" s="12"/>
      <c r="E4" s="13"/>
      <c r="F4" s="14"/>
      <c r="G4" s="13"/>
      <c r="H4" s="132"/>
      <c r="I4" s="133"/>
      <c r="J4" s="78"/>
    </row>
    <row r="5" spans="1:10" ht="18">
      <c r="A5" s="80">
        <v>1</v>
      </c>
      <c r="B5" s="81" t="s">
        <v>35</v>
      </c>
      <c r="C5" s="3">
        <v>0</v>
      </c>
      <c r="D5" s="2">
        <v>5600</v>
      </c>
      <c r="E5" s="31">
        <f>D5-C5</f>
        <v>5600</v>
      </c>
      <c r="F5" s="82" t="s">
        <v>41</v>
      </c>
      <c r="G5" s="83" t="s">
        <v>36</v>
      </c>
      <c r="H5" s="84">
        <f>E5*24/31</f>
        <v>4335.4838709677415</v>
      </c>
      <c r="I5" s="85"/>
      <c r="J5" s="86" t="s">
        <v>38</v>
      </c>
    </row>
    <row r="6" spans="1:10" ht="18">
      <c r="A6" s="80"/>
      <c r="B6" s="81" t="s">
        <v>46</v>
      </c>
      <c r="C6" s="28"/>
      <c r="D6" s="27"/>
      <c r="E6" s="31">
        <v>5600</v>
      </c>
      <c r="F6" s="82" t="s">
        <v>91</v>
      </c>
      <c r="G6" s="83" t="s">
        <v>19</v>
      </c>
      <c r="H6" s="84">
        <f>E6*4</f>
        <v>22400</v>
      </c>
      <c r="I6" s="85"/>
      <c r="J6" s="86" t="s">
        <v>31</v>
      </c>
    </row>
    <row r="7" spans="1:10" ht="18">
      <c r="A7" s="80"/>
      <c r="B7" s="81"/>
      <c r="C7" s="28"/>
      <c r="D7" s="27"/>
      <c r="E7" s="31">
        <v>5600</v>
      </c>
      <c r="F7" s="82" t="s">
        <v>92</v>
      </c>
      <c r="G7" s="83" t="s">
        <v>14</v>
      </c>
      <c r="H7" s="84">
        <f>E7*6</f>
        <v>33600</v>
      </c>
      <c r="I7" s="85"/>
      <c r="J7" s="86" t="s">
        <v>39</v>
      </c>
    </row>
    <row r="8" spans="1:10" ht="18">
      <c r="A8" s="80"/>
      <c r="B8" s="81"/>
      <c r="C8" s="28"/>
      <c r="D8" s="27"/>
      <c r="E8" s="31">
        <v>5600</v>
      </c>
      <c r="F8" s="82" t="s">
        <v>32</v>
      </c>
      <c r="G8" s="83" t="s">
        <v>18</v>
      </c>
      <c r="H8" s="84">
        <f>E8*5</f>
        <v>28000</v>
      </c>
      <c r="I8" s="85">
        <f>H5+H6+H7+H8</f>
        <v>88335.48387096774</v>
      </c>
      <c r="J8" s="86"/>
    </row>
    <row r="9" spans="1:10" ht="18">
      <c r="A9" s="80"/>
      <c r="B9" s="81"/>
      <c r="C9" s="86"/>
      <c r="D9" s="81"/>
      <c r="E9" s="87"/>
      <c r="F9" s="82"/>
      <c r="G9" s="88"/>
      <c r="H9" s="84"/>
      <c r="I9" s="85"/>
      <c r="J9" s="86"/>
    </row>
    <row r="10" spans="1:10" ht="18">
      <c r="A10" s="80">
        <v>2</v>
      </c>
      <c r="B10" s="81" t="s">
        <v>42</v>
      </c>
      <c r="C10" s="3">
        <v>0</v>
      </c>
      <c r="D10" s="27">
        <v>5600</v>
      </c>
      <c r="E10" s="31">
        <f>D10-C10</f>
        <v>5600</v>
      </c>
      <c r="F10" s="82" t="s">
        <v>74</v>
      </c>
      <c r="G10" s="83" t="s">
        <v>16</v>
      </c>
      <c r="H10" s="84">
        <f>E10*21/31</f>
        <v>3793.548387096774</v>
      </c>
      <c r="I10" s="85"/>
      <c r="J10" s="86"/>
    </row>
    <row r="11" spans="1:10" ht="18">
      <c r="A11" s="80"/>
      <c r="B11" s="81" t="s">
        <v>43</v>
      </c>
      <c r="C11" s="28"/>
      <c r="D11" s="27"/>
      <c r="E11" s="31">
        <v>5600</v>
      </c>
      <c r="F11" s="82" t="s">
        <v>91</v>
      </c>
      <c r="G11" s="83" t="s">
        <v>19</v>
      </c>
      <c r="H11" s="84">
        <f>E11*4</f>
        <v>22400</v>
      </c>
      <c r="I11" s="85"/>
      <c r="J11" s="86"/>
    </row>
    <row r="12" spans="1:10" ht="18">
      <c r="A12" s="80"/>
      <c r="B12" s="81" t="s">
        <v>47</v>
      </c>
      <c r="C12" s="28"/>
      <c r="D12" s="27"/>
      <c r="E12" s="31">
        <v>5600</v>
      </c>
      <c r="F12" s="82" t="s">
        <v>92</v>
      </c>
      <c r="G12" s="83" t="s">
        <v>14</v>
      </c>
      <c r="H12" s="84">
        <f>E12*6</f>
        <v>33600</v>
      </c>
      <c r="I12" s="85"/>
      <c r="J12" s="86"/>
    </row>
    <row r="13" spans="1:10" ht="18">
      <c r="A13" s="80"/>
      <c r="B13" s="81"/>
      <c r="C13" s="28"/>
      <c r="D13" s="27"/>
      <c r="E13" s="31">
        <v>5600</v>
      </c>
      <c r="F13" s="82" t="s">
        <v>32</v>
      </c>
      <c r="G13" s="83" t="s">
        <v>18</v>
      </c>
      <c r="H13" s="84">
        <f>E13*5</f>
        <v>28000</v>
      </c>
      <c r="I13" s="85">
        <f>H10+H11+H12+H13</f>
        <v>87793.54838709677</v>
      </c>
      <c r="J13" s="86"/>
    </row>
    <row r="14" spans="1:10" ht="18">
      <c r="A14" s="80"/>
      <c r="B14" s="81"/>
      <c r="C14" s="86"/>
      <c r="D14" s="81"/>
      <c r="E14" s="87"/>
      <c r="F14" s="82"/>
      <c r="G14" s="83"/>
      <c r="H14" s="84"/>
      <c r="I14" s="85"/>
      <c r="J14" s="86"/>
    </row>
    <row r="15" spans="1:10" ht="18">
      <c r="A15" s="80"/>
      <c r="B15" s="81"/>
      <c r="C15" s="86"/>
      <c r="D15" s="81"/>
      <c r="E15" s="87"/>
      <c r="F15" s="82"/>
      <c r="G15" s="88"/>
      <c r="H15" s="84"/>
      <c r="I15" s="85"/>
      <c r="J15" s="86"/>
    </row>
    <row r="16" spans="1:10" ht="18">
      <c r="A16" s="80">
        <v>3</v>
      </c>
      <c r="B16" s="89" t="s">
        <v>44</v>
      </c>
      <c r="C16" s="3">
        <v>0</v>
      </c>
      <c r="D16" s="27">
        <v>5600</v>
      </c>
      <c r="E16" s="31">
        <f>D16-C16</f>
        <v>5600</v>
      </c>
      <c r="F16" s="82" t="s">
        <v>75</v>
      </c>
      <c r="G16" s="83" t="s">
        <v>20</v>
      </c>
      <c r="H16" s="84">
        <f>E16*28/31</f>
        <v>5058.064516129032</v>
      </c>
      <c r="I16" s="85"/>
      <c r="J16" s="86"/>
    </row>
    <row r="17" spans="1:10" ht="18">
      <c r="A17" s="80"/>
      <c r="B17" s="81" t="s">
        <v>48</v>
      </c>
      <c r="C17" s="28"/>
      <c r="D17" s="27"/>
      <c r="E17" s="31">
        <v>5600</v>
      </c>
      <c r="F17" s="82" t="s">
        <v>95</v>
      </c>
      <c r="G17" s="83" t="s">
        <v>12</v>
      </c>
      <c r="H17" s="84">
        <f>E17*2</f>
        <v>11200</v>
      </c>
      <c r="I17" s="85"/>
      <c r="J17" s="86"/>
    </row>
    <row r="18" spans="1:10" ht="18">
      <c r="A18" s="80"/>
      <c r="B18" s="81"/>
      <c r="C18" s="28"/>
      <c r="D18" s="27"/>
      <c r="E18" s="31">
        <v>5600</v>
      </c>
      <c r="F18" s="82" t="s">
        <v>92</v>
      </c>
      <c r="G18" s="83" t="s">
        <v>14</v>
      </c>
      <c r="H18" s="84">
        <f>E18*6</f>
        <v>33600</v>
      </c>
      <c r="I18" s="85"/>
      <c r="J18" s="86"/>
    </row>
    <row r="19" spans="1:10" ht="18">
      <c r="A19" s="80"/>
      <c r="B19" s="81"/>
      <c r="C19" s="28"/>
      <c r="D19" s="27"/>
      <c r="E19" s="31">
        <v>5600</v>
      </c>
      <c r="F19" s="82" t="s">
        <v>32</v>
      </c>
      <c r="G19" s="83" t="s">
        <v>18</v>
      </c>
      <c r="H19" s="84">
        <f>E19*5</f>
        <v>28000</v>
      </c>
      <c r="I19" s="85">
        <f>H16+H17+H18+H19</f>
        <v>77858.06451612903</v>
      </c>
      <c r="J19" s="86"/>
    </row>
    <row r="20" spans="1:10" ht="18">
      <c r="A20" s="80"/>
      <c r="B20" s="81"/>
      <c r="C20" s="86"/>
      <c r="D20" s="81"/>
      <c r="E20" s="87"/>
      <c r="F20" s="82"/>
      <c r="G20" s="83"/>
      <c r="H20" s="84"/>
      <c r="I20" s="85"/>
      <c r="J20" s="86"/>
    </row>
    <row r="21" spans="1:10" ht="18">
      <c r="A21" s="80"/>
      <c r="B21" s="81"/>
      <c r="C21" s="86"/>
      <c r="D21" s="81"/>
      <c r="E21" s="87"/>
      <c r="F21" s="82"/>
      <c r="G21" s="88"/>
      <c r="H21" s="84"/>
      <c r="I21" s="85"/>
      <c r="J21" s="86"/>
    </row>
    <row r="22" spans="1:10" ht="18">
      <c r="A22" s="80">
        <v>4</v>
      </c>
      <c r="B22" s="90" t="s">
        <v>45</v>
      </c>
      <c r="C22" s="3">
        <v>0</v>
      </c>
      <c r="D22" s="27">
        <v>5600</v>
      </c>
      <c r="E22" s="31">
        <f>D22-C22</f>
        <v>5600</v>
      </c>
      <c r="F22" s="82" t="s">
        <v>76</v>
      </c>
      <c r="G22" s="83" t="s">
        <v>22</v>
      </c>
      <c r="H22" s="84">
        <f>E22*10/31</f>
        <v>1806.4516129032259</v>
      </c>
      <c r="I22" s="85"/>
      <c r="J22" s="86"/>
    </row>
    <row r="23" spans="1:10" ht="18">
      <c r="A23" s="80"/>
      <c r="B23" s="81" t="s">
        <v>49</v>
      </c>
      <c r="C23" s="28"/>
      <c r="D23" s="27"/>
      <c r="E23" s="31">
        <v>5600</v>
      </c>
      <c r="F23" s="82" t="s">
        <v>96</v>
      </c>
      <c r="G23" s="83" t="s">
        <v>19</v>
      </c>
      <c r="H23" s="84">
        <f>E23*4</f>
        <v>22400</v>
      </c>
      <c r="I23" s="85"/>
      <c r="J23" s="86"/>
    </row>
    <row r="24" spans="1:10" ht="18">
      <c r="A24" s="80"/>
      <c r="B24" s="81"/>
      <c r="C24" s="28"/>
      <c r="D24" s="27"/>
      <c r="E24" s="31">
        <v>5600</v>
      </c>
      <c r="F24" s="82" t="s">
        <v>92</v>
      </c>
      <c r="G24" s="83" t="s">
        <v>14</v>
      </c>
      <c r="H24" s="84">
        <f>E24*6</f>
        <v>33600</v>
      </c>
      <c r="I24" s="85"/>
      <c r="J24" s="86"/>
    </row>
    <row r="25" spans="1:10" ht="18">
      <c r="A25" s="80"/>
      <c r="B25" s="81"/>
      <c r="C25" s="28"/>
      <c r="D25" s="27"/>
      <c r="E25" s="31">
        <v>5600</v>
      </c>
      <c r="F25" s="82" t="s">
        <v>32</v>
      </c>
      <c r="G25" s="83" t="s">
        <v>18</v>
      </c>
      <c r="H25" s="84">
        <f>E25*5</f>
        <v>28000</v>
      </c>
      <c r="I25" s="85">
        <f>H22+H23+H24+H25</f>
        <v>85806.45161290323</v>
      </c>
      <c r="J25" s="86"/>
    </row>
    <row r="26" spans="1:10" ht="18">
      <c r="A26" s="80"/>
      <c r="B26" s="81"/>
      <c r="C26" s="86"/>
      <c r="D26" s="81"/>
      <c r="E26" s="87"/>
      <c r="F26" s="82"/>
      <c r="G26" s="83"/>
      <c r="H26" s="84"/>
      <c r="I26" s="85"/>
      <c r="J26" s="86"/>
    </row>
    <row r="27" spans="1:10" ht="18">
      <c r="A27" s="80">
        <v>5</v>
      </c>
      <c r="B27" s="81" t="s">
        <v>50</v>
      </c>
      <c r="C27" s="3">
        <v>0</v>
      </c>
      <c r="D27" s="27">
        <v>5600</v>
      </c>
      <c r="E27" s="31">
        <f>D27-C27</f>
        <v>5600</v>
      </c>
      <c r="F27" s="82" t="s">
        <v>77</v>
      </c>
      <c r="G27" s="83" t="s">
        <v>15</v>
      </c>
      <c r="H27" s="84">
        <f>E27*3/30</f>
        <v>560</v>
      </c>
      <c r="I27" s="85"/>
      <c r="J27" s="86"/>
    </row>
    <row r="28" spans="1:10" ht="18">
      <c r="A28" s="80"/>
      <c r="B28" s="81" t="s">
        <v>51</v>
      </c>
      <c r="C28" s="28"/>
      <c r="D28" s="27"/>
      <c r="E28" s="31">
        <v>5600</v>
      </c>
      <c r="F28" s="82" t="s">
        <v>97</v>
      </c>
      <c r="G28" s="83" t="s">
        <v>18</v>
      </c>
      <c r="H28" s="84">
        <f>E28*5</f>
        <v>28000</v>
      </c>
      <c r="I28" s="85"/>
      <c r="J28" s="86"/>
    </row>
    <row r="29" spans="1:10" ht="18">
      <c r="A29" s="80"/>
      <c r="B29" s="81"/>
      <c r="C29" s="28"/>
      <c r="D29" s="27"/>
      <c r="E29" s="31">
        <v>5600</v>
      </c>
      <c r="F29" s="82" t="s">
        <v>92</v>
      </c>
      <c r="G29" s="83" t="s">
        <v>14</v>
      </c>
      <c r="H29" s="84">
        <f>E29*6</f>
        <v>33600</v>
      </c>
      <c r="I29" s="85"/>
      <c r="J29" s="86"/>
    </row>
    <row r="30" spans="1:10" ht="18">
      <c r="A30" s="80"/>
      <c r="B30" s="81"/>
      <c r="C30" s="28"/>
      <c r="D30" s="27"/>
      <c r="E30" s="31">
        <v>5600</v>
      </c>
      <c r="F30" s="82" t="s">
        <v>32</v>
      </c>
      <c r="G30" s="83" t="s">
        <v>18</v>
      </c>
      <c r="H30" s="84">
        <f>E30*5</f>
        <v>28000</v>
      </c>
      <c r="I30" s="85">
        <f>H27+H28+H29+H30</f>
        <v>90160</v>
      </c>
      <c r="J30" s="86"/>
    </row>
    <row r="31" spans="1:10" ht="18">
      <c r="A31" s="80"/>
      <c r="B31" s="81"/>
      <c r="C31" s="86"/>
      <c r="D31" s="81"/>
      <c r="E31" s="87"/>
      <c r="F31" s="82"/>
      <c r="G31" s="83"/>
      <c r="H31" s="84"/>
      <c r="I31" s="85"/>
      <c r="J31" s="86"/>
    </row>
    <row r="32" spans="1:10" ht="18">
      <c r="A32" s="80"/>
      <c r="B32" s="81"/>
      <c r="C32" s="86"/>
      <c r="D32" s="81"/>
      <c r="E32" s="87"/>
      <c r="F32" s="82"/>
      <c r="G32" s="83"/>
      <c r="H32" s="84"/>
      <c r="I32" s="85"/>
      <c r="J32" s="86"/>
    </row>
    <row r="33" spans="1:10" ht="18">
      <c r="A33" s="80">
        <v>6</v>
      </c>
      <c r="B33" s="81" t="s">
        <v>52</v>
      </c>
      <c r="C33" s="3">
        <v>0</v>
      </c>
      <c r="D33" s="27">
        <v>5600</v>
      </c>
      <c r="E33" s="31">
        <f>D33-C33</f>
        <v>5600</v>
      </c>
      <c r="F33" s="82" t="s">
        <v>98</v>
      </c>
      <c r="G33" s="83" t="s">
        <v>12</v>
      </c>
      <c r="H33" s="84">
        <f>E33*2</f>
        <v>11200</v>
      </c>
      <c r="I33" s="85"/>
      <c r="J33" s="86"/>
    </row>
    <row r="34" spans="1:10" ht="21">
      <c r="A34" s="80"/>
      <c r="B34" s="91" t="s">
        <v>53</v>
      </c>
      <c r="C34" s="28"/>
      <c r="D34" s="27"/>
      <c r="E34" s="31">
        <v>5600</v>
      </c>
      <c r="F34" s="82" t="s">
        <v>92</v>
      </c>
      <c r="G34" s="83" t="s">
        <v>14</v>
      </c>
      <c r="H34" s="84">
        <f>E34*6</f>
        <v>33600</v>
      </c>
      <c r="I34" s="85"/>
      <c r="J34" s="86"/>
    </row>
    <row r="35" spans="1:10" ht="21">
      <c r="A35" s="80"/>
      <c r="B35" s="91"/>
      <c r="C35" s="28"/>
      <c r="D35" s="27"/>
      <c r="E35" s="31">
        <v>5600</v>
      </c>
      <c r="F35" s="82" t="s">
        <v>32</v>
      </c>
      <c r="G35" s="83" t="s">
        <v>18</v>
      </c>
      <c r="H35" s="84">
        <f>E35*5</f>
        <v>28000</v>
      </c>
      <c r="I35" s="85">
        <f>H33+H34+H35</f>
        <v>72800</v>
      </c>
      <c r="J35" s="86"/>
    </row>
    <row r="36" spans="1:10" ht="18">
      <c r="A36" s="80"/>
      <c r="B36" s="81"/>
      <c r="C36" s="28"/>
      <c r="D36" s="27"/>
      <c r="E36" s="31"/>
      <c r="F36" s="82"/>
      <c r="G36" s="88"/>
      <c r="H36" s="84"/>
      <c r="I36" s="85"/>
      <c r="J36" s="86"/>
    </row>
    <row r="37" spans="1:10" ht="18">
      <c r="A37" s="80">
        <v>7</v>
      </c>
      <c r="B37" s="81" t="s">
        <v>54</v>
      </c>
      <c r="C37" s="3">
        <v>0</v>
      </c>
      <c r="D37" s="27">
        <v>5600</v>
      </c>
      <c r="E37" s="31">
        <f>D37-C37</f>
        <v>5600</v>
      </c>
      <c r="F37" s="82" t="s">
        <v>78</v>
      </c>
      <c r="G37" s="83" t="s">
        <v>21</v>
      </c>
      <c r="H37" s="84">
        <f>E37*14/31</f>
        <v>2529.032258064516</v>
      </c>
      <c r="I37" s="85"/>
      <c r="J37" s="86"/>
    </row>
    <row r="38" spans="1:10" ht="18">
      <c r="A38" s="80"/>
      <c r="B38" s="81" t="s">
        <v>49</v>
      </c>
      <c r="C38" s="28"/>
      <c r="D38" s="27"/>
      <c r="E38" s="31">
        <v>5600</v>
      </c>
      <c r="F38" s="82" t="s">
        <v>99</v>
      </c>
      <c r="G38" s="83" t="s">
        <v>10</v>
      </c>
      <c r="H38" s="84">
        <f>E38*1</f>
        <v>5600</v>
      </c>
      <c r="I38" s="85"/>
      <c r="J38" s="86"/>
    </row>
    <row r="39" spans="1:10" ht="18">
      <c r="A39" s="80"/>
      <c r="B39" s="81"/>
      <c r="C39" s="28"/>
      <c r="D39" s="27"/>
      <c r="E39" s="31">
        <v>5600</v>
      </c>
      <c r="F39" s="82" t="s">
        <v>92</v>
      </c>
      <c r="G39" s="83" t="s">
        <v>14</v>
      </c>
      <c r="H39" s="84">
        <f>E39*6</f>
        <v>33600</v>
      </c>
      <c r="I39" s="85"/>
      <c r="J39" s="86"/>
    </row>
    <row r="40" spans="1:10" ht="18">
      <c r="A40" s="80"/>
      <c r="B40" s="81"/>
      <c r="C40" s="28"/>
      <c r="D40" s="27"/>
      <c r="E40" s="31">
        <v>5600</v>
      </c>
      <c r="F40" s="82" t="s">
        <v>32</v>
      </c>
      <c r="G40" s="83" t="s">
        <v>18</v>
      </c>
      <c r="H40" s="84">
        <f>E40*5</f>
        <v>28000</v>
      </c>
      <c r="I40" s="85">
        <f>H37+H38+H39+H40</f>
        <v>69729.03225806452</v>
      </c>
      <c r="J40" s="86"/>
    </row>
    <row r="41" spans="1:10" ht="18">
      <c r="A41" s="80"/>
      <c r="B41" s="81"/>
      <c r="C41" s="86"/>
      <c r="D41" s="81"/>
      <c r="E41" s="87"/>
      <c r="F41" s="82"/>
      <c r="G41" s="88"/>
      <c r="H41" s="84"/>
      <c r="I41" s="85"/>
      <c r="J41" s="86"/>
    </row>
    <row r="42" spans="1:10" ht="18">
      <c r="A42" s="80">
        <v>8</v>
      </c>
      <c r="B42" s="81" t="s">
        <v>55</v>
      </c>
      <c r="C42" s="3">
        <v>0</v>
      </c>
      <c r="D42" s="27">
        <v>5600</v>
      </c>
      <c r="E42" s="31">
        <f>D42-C42</f>
        <v>5600</v>
      </c>
      <c r="F42" s="82" t="s">
        <v>79</v>
      </c>
      <c r="G42" s="83" t="s">
        <v>57</v>
      </c>
      <c r="H42" s="84">
        <f>E42*1/30</f>
        <v>186.66666666666666</v>
      </c>
      <c r="I42" s="85"/>
      <c r="J42" s="86"/>
    </row>
    <row r="43" spans="1:10" ht="18">
      <c r="A43" s="80"/>
      <c r="B43" s="81" t="s">
        <v>56</v>
      </c>
      <c r="C43" s="28"/>
      <c r="D43" s="27"/>
      <c r="E43" s="31">
        <v>5600</v>
      </c>
      <c r="F43" s="82" t="s">
        <v>100</v>
      </c>
      <c r="G43" s="83" t="s">
        <v>13</v>
      </c>
      <c r="H43" s="84">
        <f>E43*3</f>
        <v>16800</v>
      </c>
      <c r="I43" s="85"/>
      <c r="J43" s="86"/>
    </row>
    <row r="44" spans="1:10" ht="18">
      <c r="A44" s="80"/>
      <c r="B44" s="81"/>
      <c r="C44" s="28"/>
      <c r="D44" s="27"/>
      <c r="E44" s="31">
        <v>5600</v>
      </c>
      <c r="F44" s="82" t="s">
        <v>92</v>
      </c>
      <c r="G44" s="83" t="s">
        <v>14</v>
      </c>
      <c r="H44" s="84">
        <f>E44*6</f>
        <v>33600</v>
      </c>
      <c r="I44" s="85"/>
      <c r="J44" s="86"/>
    </row>
    <row r="45" spans="1:10" ht="18">
      <c r="A45" s="80"/>
      <c r="B45" s="81"/>
      <c r="C45" s="28"/>
      <c r="D45" s="27"/>
      <c r="E45" s="31">
        <v>5600</v>
      </c>
      <c r="F45" s="82" t="s">
        <v>32</v>
      </c>
      <c r="G45" s="83" t="s">
        <v>18</v>
      </c>
      <c r="H45" s="84">
        <f>E45*5</f>
        <v>28000</v>
      </c>
      <c r="I45" s="85">
        <f>H42+H43+H44+H45</f>
        <v>78586.66666666667</v>
      </c>
      <c r="J45" s="86"/>
    </row>
    <row r="46" spans="1:10" ht="18">
      <c r="A46" s="80"/>
      <c r="B46" s="81"/>
      <c r="C46" s="86"/>
      <c r="D46" s="81"/>
      <c r="E46" s="87"/>
      <c r="F46" s="82"/>
      <c r="G46" s="88"/>
      <c r="H46" s="84"/>
      <c r="I46" s="85"/>
      <c r="J46" s="86"/>
    </row>
    <row r="47" spans="1:10" ht="18">
      <c r="A47" s="80">
        <v>9</v>
      </c>
      <c r="B47" s="81" t="s">
        <v>58</v>
      </c>
      <c r="C47" s="3">
        <v>0</v>
      </c>
      <c r="D47" s="27">
        <v>5600</v>
      </c>
      <c r="E47" s="31">
        <f>D47-C47</f>
        <v>5600</v>
      </c>
      <c r="F47" s="82" t="s">
        <v>80</v>
      </c>
      <c r="G47" s="83" t="s">
        <v>36</v>
      </c>
      <c r="H47" s="84">
        <f>E47*24/31</f>
        <v>4335.4838709677415</v>
      </c>
      <c r="I47" s="85"/>
      <c r="J47" s="86"/>
    </row>
    <row r="48" spans="1:10" ht="18">
      <c r="A48" s="80"/>
      <c r="B48" s="81" t="s">
        <v>59</v>
      </c>
      <c r="C48" s="28"/>
      <c r="D48" s="27"/>
      <c r="E48" s="31">
        <v>5600</v>
      </c>
      <c r="F48" s="82" t="s">
        <v>101</v>
      </c>
      <c r="G48" s="83" t="s">
        <v>19</v>
      </c>
      <c r="H48" s="84">
        <f>E48*4</f>
        <v>22400</v>
      </c>
      <c r="I48" s="85"/>
      <c r="J48" s="86"/>
    </row>
    <row r="49" spans="1:10" ht="18">
      <c r="A49" s="80"/>
      <c r="B49" s="81"/>
      <c r="C49" s="28"/>
      <c r="D49" s="27"/>
      <c r="E49" s="31">
        <v>5600</v>
      </c>
      <c r="F49" s="82" t="s">
        <v>92</v>
      </c>
      <c r="G49" s="83" t="s">
        <v>14</v>
      </c>
      <c r="H49" s="84">
        <f>E49*6</f>
        <v>33600</v>
      </c>
      <c r="I49" s="85"/>
      <c r="J49" s="86"/>
    </row>
    <row r="50" spans="1:10" ht="18">
      <c r="A50" s="80"/>
      <c r="B50" s="81"/>
      <c r="C50" s="28"/>
      <c r="D50" s="27"/>
      <c r="E50" s="31">
        <v>5600</v>
      </c>
      <c r="F50" s="82" t="s">
        <v>32</v>
      </c>
      <c r="G50" s="83" t="s">
        <v>18</v>
      </c>
      <c r="H50" s="84">
        <f>E50*5</f>
        <v>28000</v>
      </c>
      <c r="I50" s="85">
        <f>H47+H48+H49+H50</f>
        <v>88335.48387096774</v>
      </c>
      <c r="J50" s="86"/>
    </row>
    <row r="51" spans="1:10" ht="18">
      <c r="A51" s="80"/>
      <c r="B51" s="81"/>
      <c r="C51" s="86"/>
      <c r="D51" s="81"/>
      <c r="E51" s="87"/>
      <c r="F51" s="82"/>
      <c r="G51" s="88"/>
      <c r="H51" s="84"/>
      <c r="I51" s="85"/>
      <c r="J51" s="86"/>
    </row>
    <row r="52" spans="1:10" ht="18">
      <c r="A52" s="80">
        <v>10</v>
      </c>
      <c r="B52" s="81" t="s">
        <v>60</v>
      </c>
      <c r="C52" s="3">
        <v>0</v>
      </c>
      <c r="D52" s="27">
        <v>5600</v>
      </c>
      <c r="E52" s="31">
        <f>D52-C52</f>
        <v>5600</v>
      </c>
      <c r="F52" s="82" t="s">
        <v>81</v>
      </c>
      <c r="G52" s="83" t="s">
        <v>62</v>
      </c>
      <c r="H52" s="84">
        <f>E52*23/31</f>
        <v>4154.8387096774195</v>
      </c>
      <c r="I52" s="85"/>
      <c r="J52" s="86"/>
    </row>
    <row r="53" spans="1:10" ht="18">
      <c r="A53" s="80"/>
      <c r="B53" s="81" t="s">
        <v>61</v>
      </c>
      <c r="C53" s="28"/>
      <c r="D53" s="27"/>
      <c r="E53" s="31">
        <v>5600</v>
      </c>
      <c r="F53" s="82" t="s">
        <v>102</v>
      </c>
      <c r="G53" s="83" t="s">
        <v>19</v>
      </c>
      <c r="H53" s="84">
        <f>E53*4</f>
        <v>22400</v>
      </c>
      <c r="I53" s="85"/>
      <c r="J53" s="86"/>
    </row>
    <row r="54" spans="1:10" ht="18">
      <c r="A54" s="80"/>
      <c r="B54" s="81"/>
      <c r="C54" s="28"/>
      <c r="D54" s="27"/>
      <c r="E54" s="31">
        <v>5600</v>
      </c>
      <c r="F54" s="82" t="s">
        <v>92</v>
      </c>
      <c r="G54" s="83" t="s">
        <v>14</v>
      </c>
      <c r="H54" s="84">
        <f>E54*5</f>
        <v>28000</v>
      </c>
      <c r="I54" s="85"/>
      <c r="J54" s="86"/>
    </row>
    <row r="55" spans="1:10" ht="18">
      <c r="A55" s="80"/>
      <c r="B55" s="81"/>
      <c r="C55" s="28"/>
      <c r="D55" s="27"/>
      <c r="E55" s="31">
        <v>5600</v>
      </c>
      <c r="F55" s="82" t="s">
        <v>32</v>
      </c>
      <c r="G55" s="83" t="s">
        <v>18</v>
      </c>
      <c r="H55" s="84">
        <f>E55*6</f>
        <v>33600</v>
      </c>
      <c r="I55" s="85">
        <f>H52+H53+H54+H55</f>
        <v>88154.83870967742</v>
      </c>
      <c r="J55" s="86"/>
    </row>
    <row r="56" spans="1:10" ht="18">
      <c r="A56" s="80"/>
      <c r="B56" s="81"/>
      <c r="C56" s="86"/>
      <c r="D56" s="81"/>
      <c r="E56" s="87"/>
      <c r="F56" s="82"/>
      <c r="G56" s="88"/>
      <c r="H56" s="84"/>
      <c r="I56" s="85"/>
      <c r="J56" s="86"/>
    </row>
    <row r="57" spans="1:10" ht="18">
      <c r="A57" s="80">
        <v>11</v>
      </c>
      <c r="B57" s="81" t="s">
        <v>63</v>
      </c>
      <c r="C57" s="3">
        <v>0</v>
      </c>
      <c r="D57" s="27">
        <v>5600</v>
      </c>
      <c r="E57" s="31">
        <f>D57-C57</f>
        <v>5600</v>
      </c>
      <c r="F57" s="82" t="s">
        <v>103</v>
      </c>
      <c r="G57" s="83" t="s">
        <v>19</v>
      </c>
      <c r="H57" s="84">
        <f>E57*4</f>
        <v>22400</v>
      </c>
      <c r="I57" s="85"/>
      <c r="J57" s="86"/>
    </row>
    <row r="58" spans="1:10" ht="18">
      <c r="A58" s="80"/>
      <c r="B58" s="81" t="s">
        <v>64</v>
      </c>
      <c r="C58" s="28"/>
      <c r="D58" s="27"/>
      <c r="E58" s="31">
        <v>5600</v>
      </c>
      <c r="F58" s="82" t="s">
        <v>92</v>
      </c>
      <c r="G58" s="83" t="s">
        <v>14</v>
      </c>
      <c r="H58" s="84">
        <f>E58*6</f>
        <v>33600</v>
      </c>
      <c r="I58" s="85"/>
      <c r="J58" s="86"/>
    </row>
    <row r="59" spans="1:10" ht="18">
      <c r="A59" s="80"/>
      <c r="B59" s="81"/>
      <c r="C59" s="28"/>
      <c r="D59" s="27"/>
      <c r="E59" s="31">
        <v>5600</v>
      </c>
      <c r="F59" s="82" t="s">
        <v>32</v>
      </c>
      <c r="G59" s="83" t="s">
        <v>18</v>
      </c>
      <c r="H59" s="84">
        <f>E59*5</f>
        <v>28000</v>
      </c>
      <c r="I59" s="85">
        <f>H56+H57+H58+H59</f>
        <v>84000</v>
      </c>
      <c r="J59" s="86"/>
    </row>
    <row r="60" spans="1:10" ht="18">
      <c r="A60" s="80"/>
      <c r="B60" s="81"/>
      <c r="C60" s="28"/>
      <c r="D60" s="27"/>
      <c r="E60" s="31"/>
      <c r="F60" s="82"/>
      <c r="G60" s="88"/>
      <c r="H60" s="84"/>
      <c r="I60" s="85"/>
      <c r="J60" s="86"/>
    </row>
    <row r="61" spans="1:10" ht="18">
      <c r="A61" s="80">
        <v>12</v>
      </c>
      <c r="B61" s="81" t="s">
        <v>65</v>
      </c>
      <c r="C61" s="3">
        <v>0</v>
      </c>
      <c r="D61" s="27">
        <v>5600</v>
      </c>
      <c r="E61" s="31">
        <f>D61-C61</f>
        <v>5600</v>
      </c>
      <c r="F61" s="82" t="s">
        <v>24</v>
      </c>
      <c r="G61" s="83" t="s">
        <v>21</v>
      </c>
      <c r="H61" s="84">
        <f>E61*14/31</f>
        <v>2529.032258064516</v>
      </c>
      <c r="I61" s="85"/>
      <c r="J61" s="86"/>
    </row>
    <row r="62" spans="1:10" ht="18">
      <c r="A62" s="80"/>
      <c r="B62" s="81" t="s">
        <v>66</v>
      </c>
      <c r="C62" s="28"/>
      <c r="D62" s="27"/>
      <c r="E62" s="31">
        <v>5600</v>
      </c>
      <c r="F62" s="82" t="s">
        <v>99</v>
      </c>
      <c r="G62" s="83" t="s">
        <v>10</v>
      </c>
      <c r="H62" s="84">
        <f>E62*1</f>
        <v>5600</v>
      </c>
      <c r="I62" s="85"/>
      <c r="J62" s="86"/>
    </row>
    <row r="63" spans="1:10" ht="18">
      <c r="A63" s="80"/>
      <c r="B63" s="81"/>
      <c r="C63" s="28"/>
      <c r="D63" s="27"/>
      <c r="E63" s="31">
        <v>5600</v>
      </c>
      <c r="F63" s="82" t="s">
        <v>92</v>
      </c>
      <c r="G63" s="83" t="s">
        <v>14</v>
      </c>
      <c r="H63" s="84">
        <f>E63*6</f>
        <v>33600</v>
      </c>
      <c r="I63" s="85"/>
      <c r="J63" s="86"/>
    </row>
    <row r="64" spans="1:10" ht="18">
      <c r="A64" s="80"/>
      <c r="B64" s="81"/>
      <c r="C64" s="28"/>
      <c r="D64" s="27"/>
      <c r="E64" s="31">
        <v>5600</v>
      </c>
      <c r="F64" s="82" t="s">
        <v>32</v>
      </c>
      <c r="G64" s="83" t="s">
        <v>18</v>
      </c>
      <c r="H64" s="84">
        <f>E64*5</f>
        <v>28000</v>
      </c>
      <c r="I64" s="85">
        <f>H61+H62+H63+H64</f>
        <v>69729.03225806452</v>
      </c>
      <c r="J64" s="86"/>
    </row>
    <row r="65" spans="1:10" ht="18">
      <c r="A65" s="80"/>
      <c r="B65" s="81"/>
      <c r="C65" s="86"/>
      <c r="D65" s="81"/>
      <c r="E65" s="87"/>
      <c r="F65" s="82"/>
      <c r="G65" s="88"/>
      <c r="H65" s="84"/>
      <c r="I65" s="85"/>
      <c r="J65" s="86"/>
    </row>
    <row r="66" spans="1:10" ht="18">
      <c r="A66" s="80">
        <v>13</v>
      </c>
      <c r="B66" s="81" t="s">
        <v>67</v>
      </c>
      <c r="C66" s="3">
        <v>0</v>
      </c>
      <c r="D66" s="27">
        <v>5600</v>
      </c>
      <c r="E66" s="31">
        <f>D66-C66</f>
        <v>5600</v>
      </c>
      <c r="F66" s="82" t="s">
        <v>106</v>
      </c>
      <c r="G66" s="83" t="s">
        <v>107</v>
      </c>
      <c r="H66" s="84">
        <f>E66*5/30</f>
        <v>933.3333333333334</v>
      </c>
      <c r="I66" s="85"/>
      <c r="J66" s="86"/>
    </row>
    <row r="67" spans="1:10" ht="18">
      <c r="A67" s="80"/>
      <c r="B67" s="81" t="s">
        <v>68</v>
      </c>
      <c r="C67" s="28"/>
      <c r="D67" s="27"/>
      <c r="E67" s="31">
        <v>5600</v>
      </c>
      <c r="F67" s="82" t="s">
        <v>104</v>
      </c>
      <c r="G67" s="83" t="s">
        <v>13</v>
      </c>
      <c r="H67" s="84">
        <f>E67*3</f>
        <v>16800</v>
      </c>
      <c r="I67" s="85"/>
      <c r="J67" s="86"/>
    </row>
    <row r="68" spans="1:10" ht="18">
      <c r="A68" s="80"/>
      <c r="B68" s="81"/>
      <c r="C68" s="28"/>
      <c r="D68" s="27"/>
      <c r="E68" s="31">
        <v>5600</v>
      </c>
      <c r="F68" s="82" t="s">
        <v>92</v>
      </c>
      <c r="G68" s="83" t="s">
        <v>14</v>
      </c>
      <c r="H68" s="84">
        <f>E68*6</f>
        <v>33600</v>
      </c>
      <c r="I68" s="85"/>
      <c r="J68" s="86"/>
    </row>
    <row r="69" spans="1:10" ht="18">
      <c r="A69" s="80"/>
      <c r="B69" s="81"/>
      <c r="C69" s="28"/>
      <c r="D69" s="27"/>
      <c r="E69" s="31">
        <v>5600</v>
      </c>
      <c r="F69" s="82" t="s">
        <v>32</v>
      </c>
      <c r="G69" s="83" t="s">
        <v>18</v>
      </c>
      <c r="H69" s="84">
        <f>E69*5</f>
        <v>28000</v>
      </c>
      <c r="I69" s="85">
        <f>H66+H67+H68+H69</f>
        <v>79333.33333333333</v>
      </c>
      <c r="J69" s="86"/>
    </row>
    <row r="70" spans="1:10" ht="18">
      <c r="A70" s="80"/>
      <c r="B70" s="81"/>
      <c r="C70" s="86"/>
      <c r="D70" s="81"/>
      <c r="E70" s="87"/>
      <c r="F70" s="82"/>
      <c r="G70" s="88"/>
      <c r="H70" s="84"/>
      <c r="I70" s="85"/>
      <c r="J70" s="86"/>
    </row>
    <row r="71" spans="1:10" ht="18">
      <c r="A71" s="80">
        <v>14</v>
      </c>
      <c r="B71" s="81" t="s">
        <v>69</v>
      </c>
      <c r="C71" s="3">
        <v>0</v>
      </c>
      <c r="D71" s="27">
        <v>5600</v>
      </c>
      <c r="E71" s="31">
        <f>D71-C71</f>
        <v>5600</v>
      </c>
      <c r="F71" s="82" t="s">
        <v>82</v>
      </c>
      <c r="G71" s="83" t="s">
        <v>22</v>
      </c>
      <c r="H71" s="84">
        <f>E71*10/31</f>
        <v>1806.4516129032259</v>
      </c>
      <c r="I71" s="85"/>
      <c r="J71" s="86"/>
    </row>
    <row r="72" spans="1:10" ht="18">
      <c r="A72" s="80"/>
      <c r="B72" s="81" t="s">
        <v>70</v>
      </c>
      <c r="C72" s="28"/>
      <c r="D72" s="27"/>
      <c r="E72" s="31">
        <v>5600</v>
      </c>
      <c r="F72" s="82" t="s">
        <v>99</v>
      </c>
      <c r="G72" s="83" t="s">
        <v>10</v>
      </c>
      <c r="H72" s="84">
        <f>E72*1</f>
        <v>5600</v>
      </c>
      <c r="I72" s="85"/>
      <c r="J72" s="86"/>
    </row>
    <row r="73" spans="1:10" ht="18">
      <c r="A73" s="80"/>
      <c r="B73" s="81" t="s">
        <v>71</v>
      </c>
      <c r="C73" s="28"/>
      <c r="D73" s="27"/>
      <c r="E73" s="31">
        <v>5600</v>
      </c>
      <c r="F73" s="82" t="s">
        <v>92</v>
      </c>
      <c r="G73" s="83" t="s">
        <v>14</v>
      </c>
      <c r="H73" s="84">
        <f>E73*6</f>
        <v>33600</v>
      </c>
      <c r="I73" s="85"/>
      <c r="J73" s="86"/>
    </row>
    <row r="74" spans="1:10" ht="18">
      <c r="A74" s="80"/>
      <c r="B74" s="81"/>
      <c r="C74" s="28"/>
      <c r="D74" s="27"/>
      <c r="E74" s="31">
        <v>5600</v>
      </c>
      <c r="F74" s="82" t="s">
        <v>32</v>
      </c>
      <c r="G74" s="83" t="s">
        <v>18</v>
      </c>
      <c r="H74" s="84">
        <f>E74*5</f>
        <v>28000</v>
      </c>
      <c r="I74" s="85">
        <f>H71+H72+H73+H74</f>
        <v>69006.45161290323</v>
      </c>
      <c r="J74" s="86"/>
    </row>
    <row r="75" spans="1:10" ht="18">
      <c r="A75" s="80"/>
      <c r="B75" s="81"/>
      <c r="C75" s="86"/>
      <c r="D75" s="81"/>
      <c r="E75" s="87"/>
      <c r="F75" s="82"/>
      <c r="G75" s="88"/>
      <c r="H75" s="84"/>
      <c r="I75" s="85"/>
      <c r="J75" s="86"/>
    </row>
    <row r="76" spans="1:10" ht="18">
      <c r="A76" s="80">
        <v>15</v>
      </c>
      <c r="B76" s="81" t="s">
        <v>72</v>
      </c>
      <c r="C76" s="3">
        <v>0</v>
      </c>
      <c r="D76" s="27">
        <v>5600</v>
      </c>
      <c r="E76" s="31">
        <f>D76-C76</f>
        <v>5600</v>
      </c>
      <c r="F76" s="82" t="s">
        <v>83</v>
      </c>
      <c r="G76" s="83" t="s">
        <v>36</v>
      </c>
      <c r="H76" s="84">
        <f>E76*24/30</f>
        <v>4480</v>
      </c>
      <c r="I76" s="85"/>
      <c r="J76" s="86"/>
    </row>
    <row r="77" spans="1:10" ht="18">
      <c r="A77" s="80"/>
      <c r="B77" s="81" t="s">
        <v>73</v>
      </c>
      <c r="C77" s="28"/>
      <c r="D77" s="27"/>
      <c r="E77" s="31">
        <v>5600</v>
      </c>
      <c r="F77" s="82" t="s">
        <v>92</v>
      </c>
      <c r="G77" s="83" t="s">
        <v>14</v>
      </c>
      <c r="H77" s="84">
        <f>E77*6</f>
        <v>33600</v>
      </c>
      <c r="I77" s="85"/>
      <c r="J77" s="86"/>
    </row>
    <row r="78" spans="1:10" ht="18">
      <c r="A78" s="80"/>
      <c r="B78" s="81"/>
      <c r="C78" s="28"/>
      <c r="D78" s="27"/>
      <c r="E78" s="31">
        <v>5600</v>
      </c>
      <c r="F78" s="82" t="s">
        <v>32</v>
      </c>
      <c r="G78" s="83" t="s">
        <v>18</v>
      </c>
      <c r="H78" s="84">
        <f>E78*5</f>
        <v>28000</v>
      </c>
      <c r="I78" s="85">
        <f>H75+H76+H77+H78</f>
        <v>66080</v>
      </c>
      <c r="J78" s="86"/>
    </row>
    <row r="79" spans="1:10" ht="18">
      <c r="A79" s="80"/>
      <c r="B79" s="81"/>
      <c r="C79" s="28"/>
      <c r="D79" s="27"/>
      <c r="E79" s="31"/>
      <c r="F79" s="82"/>
      <c r="G79" s="83"/>
      <c r="H79" s="84"/>
      <c r="I79" s="85"/>
      <c r="J79" s="86"/>
    </row>
    <row r="80" spans="1:10" ht="18">
      <c r="A80" s="80"/>
      <c r="B80" s="81"/>
      <c r="C80" s="86"/>
      <c r="D80" s="81"/>
      <c r="E80" s="87"/>
      <c r="F80" s="82"/>
      <c r="G80" s="83"/>
      <c r="H80" s="84"/>
      <c r="I80" s="85"/>
      <c r="J80" s="86"/>
    </row>
    <row r="81" spans="1:10" ht="18">
      <c r="A81" s="80">
        <v>16</v>
      </c>
      <c r="B81" s="81" t="s">
        <v>84</v>
      </c>
      <c r="C81" s="3">
        <v>0</v>
      </c>
      <c r="D81" s="27">
        <v>5600</v>
      </c>
      <c r="E81" s="31">
        <f>D81-C81</f>
        <v>5600</v>
      </c>
      <c r="F81" s="82" t="s">
        <v>87</v>
      </c>
      <c r="G81" s="83" t="s">
        <v>23</v>
      </c>
      <c r="H81" s="84">
        <f>E81*2/30</f>
        <v>373.3333333333333</v>
      </c>
      <c r="I81" s="85"/>
      <c r="J81" s="86" t="s">
        <v>89</v>
      </c>
    </row>
    <row r="82" spans="1:10" ht="18">
      <c r="A82" s="80"/>
      <c r="B82" s="81" t="s">
        <v>85</v>
      </c>
      <c r="C82" s="28"/>
      <c r="D82" s="27"/>
      <c r="E82" s="31">
        <v>5600</v>
      </c>
      <c r="F82" s="82" t="s">
        <v>88</v>
      </c>
      <c r="G82" s="83" t="s">
        <v>12</v>
      </c>
      <c r="H82" s="84">
        <f>E82*2</f>
        <v>11200</v>
      </c>
      <c r="I82" s="85">
        <f>H81+H82</f>
        <v>11573.333333333334</v>
      </c>
      <c r="J82" s="86" t="s">
        <v>90</v>
      </c>
    </row>
    <row r="83" spans="1:10" s="6" customFormat="1" ht="18">
      <c r="A83" s="80"/>
      <c r="B83" s="81" t="s">
        <v>86</v>
      </c>
      <c r="C83" s="28"/>
      <c r="D83" s="27"/>
      <c r="E83" s="31"/>
      <c r="F83" s="82"/>
      <c r="G83" s="83"/>
      <c r="H83" s="84"/>
      <c r="I83" s="85"/>
      <c r="J83" s="86" t="s">
        <v>39</v>
      </c>
    </row>
    <row r="84" spans="1:10" s="6" customFormat="1" ht="18">
      <c r="A84" s="121"/>
      <c r="B84" s="122"/>
      <c r="C84" s="123"/>
      <c r="D84" s="124"/>
      <c r="E84" s="125"/>
      <c r="F84" s="126"/>
      <c r="G84" s="127"/>
      <c r="H84" s="134"/>
      <c r="I84" s="135"/>
      <c r="J84" s="128"/>
    </row>
    <row r="85" spans="1:10" s="6" customFormat="1" ht="18">
      <c r="A85" s="15"/>
      <c r="B85" s="16"/>
      <c r="C85" s="17"/>
      <c r="D85" s="16"/>
      <c r="E85" s="18"/>
      <c r="F85" s="19"/>
      <c r="G85" s="20"/>
      <c r="H85" s="18"/>
      <c r="I85" s="21"/>
      <c r="J85" s="1"/>
    </row>
    <row r="86" spans="1:10" ht="18">
      <c r="A86" s="5"/>
      <c r="B86" s="5" t="s">
        <v>3</v>
      </c>
      <c r="C86" s="5"/>
      <c r="D86" s="5"/>
      <c r="E86" s="6"/>
      <c r="F86" s="6"/>
      <c r="G86" s="22"/>
      <c r="H86" s="23">
        <v>1207281.7</v>
      </c>
      <c r="I86" s="23">
        <v>1207281.7</v>
      </c>
      <c r="J86" s="6"/>
    </row>
    <row r="87" spans="1:10" ht="18">
      <c r="A87" s="5"/>
      <c r="B87" s="5"/>
      <c r="C87" s="5"/>
      <c r="D87" s="5"/>
      <c r="E87" s="6"/>
      <c r="F87" s="6"/>
      <c r="G87" s="22"/>
      <c r="H87" s="129"/>
      <c r="I87" s="137"/>
      <c r="J87" s="6"/>
    </row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45" right="0.45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70">
      <selection activeCell="E93" sqref="E93"/>
    </sheetView>
  </sheetViews>
  <sheetFormatPr defaultColWidth="9.00390625" defaultRowHeight="15"/>
  <cols>
    <col min="1" max="1" width="4.57421875" style="55" customWidth="1"/>
    <col min="2" max="2" width="13.8515625" style="25" customWidth="1"/>
    <col min="3" max="3" width="6.421875" style="25" customWidth="1"/>
    <col min="4" max="4" width="6.8515625" style="25" customWidth="1"/>
    <col min="5" max="5" width="8.00390625" style="56" customWidth="1"/>
    <col min="6" max="6" width="9.57421875" style="25" customWidth="1"/>
    <col min="7" max="7" width="6.00390625" style="25" customWidth="1"/>
    <col min="8" max="8" width="7.7109375" style="25" customWidth="1"/>
    <col min="9" max="9" width="8.8515625" style="25" customWidth="1"/>
    <col min="10" max="10" width="16.140625" style="25" customWidth="1"/>
    <col min="11" max="11" width="9.140625" style="25" bestFit="1" customWidth="1"/>
    <col min="12" max="12" width="12.140625" style="25" customWidth="1"/>
    <col min="13" max="13" width="13.7109375" style="25" customWidth="1"/>
    <col min="14" max="16384" width="9.00390625" style="25" customWidth="1"/>
  </cols>
  <sheetData>
    <row r="1" spans="1:10" s="35" customFormat="1" ht="18">
      <c r="A1" s="60"/>
      <c r="B1" s="65" t="s">
        <v>25</v>
      </c>
      <c r="C1" s="65"/>
      <c r="D1" s="65"/>
      <c r="E1" s="65"/>
      <c r="F1" s="65"/>
      <c r="G1" s="65"/>
      <c r="H1" s="65"/>
      <c r="I1" s="65"/>
      <c r="J1" s="65"/>
    </row>
    <row r="2" spans="1:10" s="35" customFormat="1" ht="18">
      <c r="A2" s="60"/>
      <c r="B2" s="65" t="s">
        <v>4</v>
      </c>
      <c r="C2" s="65"/>
      <c r="D2" s="65"/>
      <c r="E2" s="65"/>
      <c r="F2" s="65"/>
      <c r="G2" s="65"/>
      <c r="H2" s="65"/>
      <c r="I2" s="65"/>
      <c r="J2" s="65"/>
    </row>
    <row r="3" spans="1:10" s="60" customFormat="1" ht="18">
      <c r="A3" s="66" t="s">
        <v>0</v>
      </c>
      <c r="B3" s="68" t="s">
        <v>1</v>
      </c>
      <c r="C3" s="36" t="s">
        <v>5</v>
      </c>
      <c r="D3" s="37" t="s">
        <v>6</v>
      </c>
      <c r="E3" s="38" t="s">
        <v>7</v>
      </c>
      <c r="F3" s="39" t="s">
        <v>8</v>
      </c>
      <c r="G3" s="40" t="s">
        <v>9</v>
      </c>
      <c r="H3" s="66" t="s">
        <v>11</v>
      </c>
      <c r="I3" s="63" t="s">
        <v>3</v>
      </c>
      <c r="J3" s="70" t="s">
        <v>2</v>
      </c>
    </row>
    <row r="4" spans="1:10" s="60" customFormat="1" ht="18">
      <c r="A4" s="67"/>
      <c r="B4" s="69"/>
      <c r="C4" s="61"/>
      <c r="D4" s="62"/>
      <c r="E4" s="45"/>
      <c r="F4" s="46"/>
      <c r="G4" s="47"/>
      <c r="H4" s="67"/>
      <c r="I4" s="64"/>
      <c r="J4" s="71"/>
    </row>
    <row r="5" spans="1:10" ht="18">
      <c r="A5" s="104">
        <v>1</v>
      </c>
      <c r="B5" s="105" t="s">
        <v>105</v>
      </c>
      <c r="C5" s="86">
        <v>24750</v>
      </c>
      <c r="D5" s="81">
        <v>24930</v>
      </c>
      <c r="E5" s="106">
        <f>D5-C5</f>
        <v>180</v>
      </c>
      <c r="F5" s="107"/>
      <c r="G5" s="108"/>
      <c r="H5" s="109"/>
      <c r="I5" s="110"/>
      <c r="J5" s="111" t="s">
        <v>30</v>
      </c>
    </row>
    <row r="6" spans="1:10" ht="18">
      <c r="A6" s="80"/>
      <c r="B6" s="81" t="s">
        <v>27</v>
      </c>
      <c r="C6" s="86"/>
      <c r="D6" s="81"/>
      <c r="E6" s="87"/>
      <c r="F6" s="82"/>
      <c r="G6" s="83"/>
      <c r="H6" s="84"/>
      <c r="I6" s="85"/>
      <c r="J6" s="112"/>
    </row>
    <row r="7" spans="1:10" ht="18">
      <c r="A7" s="80"/>
      <c r="B7" s="81"/>
      <c r="C7" s="86"/>
      <c r="D7" s="81"/>
      <c r="E7" s="87"/>
      <c r="F7" s="82"/>
      <c r="G7" s="83"/>
      <c r="H7" s="84"/>
      <c r="I7" s="85"/>
      <c r="J7" s="112"/>
    </row>
    <row r="8" spans="1:10" ht="18">
      <c r="A8" s="80">
        <v>2</v>
      </c>
      <c r="B8" s="81" t="s">
        <v>35</v>
      </c>
      <c r="C8" s="86">
        <v>28590</v>
      </c>
      <c r="D8" s="81">
        <v>29420</v>
      </c>
      <c r="E8" s="87">
        <f>D8-C8</f>
        <v>830</v>
      </c>
      <c r="F8" s="82"/>
      <c r="G8" s="83"/>
      <c r="H8" s="84"/>
      <c r="I8" s="85"/>
      <c r="J8" s="112" t="s">
        <v>38</v>
      </c>
    </row>
    <row r="9" spans="1:10" ht="18">
      <c r="A9" s="80"/>
      <c r="B9" s="81" t="s">
        <v>46</v>
      </c>
      <c r="C9" s="86"/>
      <c r="D9" s="81"/>
      <c r="E9" s="87"/>
      <c r="F9" s="82"/>
      <c r="G9" s="83"/>
      <c r="H9" s="84"/>
      <c r="I9" s="85"/>
      <c r="J9" s="112" t="s">
        <v>31</v>
      </c>
    </row>
    <row r="10" spans="1:10" ht="18">
      <c r="A10" s="80"/>
      <c r="B10" s="81"/>
      <c r="C10" s="86"/>
      <c r="D10" s="81"/>
      <c r="E10" s="87"/>
      <c r="F10" s="82"/>
      <c r="G10" s="83"/>
      <c r="H10" s="84"/>
      <c r="I10" s="85"/>
      <c r="J10" s="112" t="s">
        <v>39</v>
      </c>
    </row>
    <row r="11" spans="1:10" ht="18">
      <c r="A11" s="80"/>
      <c r="B11" s="81"/>
      <c r="C11" s="86"/>
      <c r="D11" s="81"/>
      <c r="E11" s="87"/>
      <c r="F11" s="82"/>
      <c r="G11" s="83"/>
      <c r="H11" s="84"/>
      <c r="I11" s="85"/>
      <c r="J11" s="112" t="s">
        <v>93</v>
      </c>
    </row>
    <row r="12" spans="1:10" ht="18">
      <c r="A12" s="80"/>
      <c r="B12" s="81"/>
      <c r="C12" s="86"/>
      <c r="D12" s="81"/>
      <c r="E12" s="87"/>
      <c r="F12" s="82"/>
      <c r="G12" s="88"/>
      <c r="H12" s="84"/>
      <c r="I12" s="85"/>
      <c r="J12" s="112" t="s">
        <v>34</v>
      </c>
    </row>
    <row r="13" spans="1:10" ht="18">
      <c r="A13" s="80">
        <v>3</v>
      </c>
      <c r="B13" s="81" t="s">
        <v>42</v>
      </c>
      <c r="C13" s="86">
        <v>28050</v>
      </c>
      <c r="D13" s="81">
        <v>28810</v>
      </c>
      <c r="E13" s="87">
        <f>D13-C13</f>
        <v>760</v>
      </c>
      <c r="F13" s="82"/>
      <c r="G13" s="83"/>
      <c r="H13" s="84"/>
      <c r="I13" s="85"/>
      <c r="J13" s="112" t="s">
        <v>94</v>
      </c>
    </row>
    <row r="14" spans="1:10" ht="18">
      <c r="A14" s="80"/>
      <c r="B14" s="81" t="s">
        <v>43</v>
      </c>
      <c r="C14" s="86"/>
      <c r="D14" s="81"/>
      <c r="E14" s="87"/>
      <c r="F14" s="82"/>
      <c r="G14" s="83"/>
      <c r="H14" s="84"/>
      <c r="I14" s="85"/>
      <c r="J14" s="112"/>
    </row>
    <row r="15" spans="1:10" ht="18">
      <c r="A15" s="80"/>
      <c r="B15" s="81" t="s">
        <v>47</v>
      </c>
      <c r="C15" s="86"/>
      <c r="D15" s="81"/>
      <c r="E15" s="87"/>
      <c r="F15" s="82"/>
      <c r="G15" s="83"/>
      <c r="H15" s="84"/>
      <c r="I15" s="85"/>
      <c r="J15" s="112"/>
    </row>
    <row r="16" spans="1:10" ht="18">
      <c r="A16" s="80"/>
      <c r="B16" s="81"/>
      <c r="C16" s="86"/>
      <c r="D16" s="81"/>
      <c r="E16" s="87"/>
      <c r="F16" s="82"/>
      <c r="G16" s="83"/>
      <c r="H16" s="84"/>
      <c r="I16" s="85"/>
      <c r="J16" s="112"/>
    </row>
    <row r="17" spans="1:10" ht="18">
      <c r="A17" s="80"/>
      <c r="B17" s="81"/>
      <c r="C17" s="86"/>
      <c r="D17" s="81"/>
      <c r="E17" s="87"/>
      <c r="F17" s="82"/>
      <c r="G17" s="83"/>
      <c r="H17" s="84"/>
      <c r="I17" s="85"/>
      <c r="J17" s="112"/>
    </row>
    <row r="18" spans="1:10" ht="18">
      <c r="A18" s="80"/>
      <c r="B18" s="81"/>
      <c r="C18" s="86"/>
      <c r="D18" s="81"/>
      <c r="E18" s="87"/>
      <c r="F18" s="82"/>
      <c r="G18" s="88"/>
      <c r="H18" s="84"/>
      <c r="I18" s="85"/>
      <c r="J18" s="112"/>
    </row>
    <row r="19" spans="1:10" ht="18">
      <c r="A19" s="80">
        <v>4</v>
      </c>
      <c r="B19" s="89" t="s">
        <v>44</v>
      </c>
      <c r="C19" s="86">
        <v>27500</v>
      </c>
      <c r="D19" s="81">
        <v>28190</v>
      </c>
      <c r="E19" s="87">
        <f>D19-C19</f>
        <v>690</v>
      </c>
      <c r="F19" s="82"/>
      <c r="G19" s="83"/>
      <c r="H19" s="84"/>
      <c r="I19" s="85"/>
      <c r="J19" s="112"/>
    </row>
    <row r="20" spans="1:10" ht="18">
      <c r="A20" s="80"/>
      <c r="B20" s="81" t="s">
        <v>48</v>
      </c>
      <c r="C20" s="86"/>
      <c r="D20" s="81"/>
      <c r="E20" s="87"/>
      <c r="F20" s="82"/>
      <c r="G20" s="83"/>
      <c r="H20" s="84"/>
      <c r="I20" s="85"/>
      <c r="J20" s="112"/>
    </row>
    <row r="21" spans="1:10" ht="18">
      <c r="A21" s="80"/>
      <c r="B21" s="81"/>
      <c r="C21" s="86"/>
      <c r="D21" s="81"/>
      <c r="E21" s="87"/>
      <c r="F21" s="82"/>
      <c r="G21" s="83"/>
      <c r="H21" s="84"/>
      <c r="I21" s="85"/>
      <c r="J21" s="112"/>
    </row>
    <row r="22" spans="1:10" ht="18">
      <c r="A22" s="80"/>
      <c r="B22" s="81"/>
      <c r="C22" s="86"/>
      <c r="D22" s="81"/>
      <c r="E22" s="87"/>
      <c r="F22" s="82"/>
      <c r="G22" s="83"/>
      <c r="H22" s="84"/>
      <c r="I22" s="85"/>
      <c r="J22" s="112"/>
    </row>
    <row r="23" spans="1:10" ht="18">
      <c r="A23" s="80"/>
      <c r="B23" s="81"/>
      <c r="C23" s="86"/>
      <c r="D23" s="81"/>
      <c r="E23" s="87"/>
      <c r="F23" s="82"/>
      <c r="G23" s="83"/>
      <c r="H23" s="84"/>
      <c r="I23" s="85"/>
      <c r="J23" s="112"/>
    </row>
    <row r="24" spans="1:10" ht="18">
      <c r="A24" s="80"/>
      <c r="B24" s="81"/>
      <c r="C24" s="86"/>
      <c r="D24" s="81"/>
      <c r="E24" s="87"/>
      <c r="F24" s="82"/>
      <c r="G24" s="88"/>
      <c r="H24" s="84"/>
      <c r="I24" s="85"/>
      <c r="J24" s="112"/>
    </row>
    <row r="25" spans="1:10" ht="18">
      <c r="A25" s="80">
        <v>5</v>
      </c>
      <c r="B25" s="90" t="s">
        <v>45</v>
      </c>
      <c r="C25" s="86">
        <v>28590</v>
      </c>
      <c r="D25" s="81">
        <v>29420</v>
      </c>
      <c r="E25" s="87">
        <f>D25-C25</f>
        <v>830</v>
      </c>
      <c r="F25" s="82"/>
      <c r="G25" s="83"/>
      <c r="H25" s="84"/>
      <c r="I25" s="85"/>
      <c r="J25" s="112"/>
    </row>
    <row r="26" spans="1:10" ht="18">
      <c r="A26" s="80"/>
      <c r="B26" s="81" t="s">
        <v>49</v>
      </c>
      <c r="C26" s="86"/>
      <c r="D26" s="81"/>
      <c r="E26" s="87"/>
      <c r="F26" s="82"/>
      <c r="G26" s="83"/>
      <c r="H26" s="84"/>
      <c r="I26" s="85"/>
      <c r="J26" s="112"/>
    </row>
    <row r="27" spans="1:10" ht="18">
      <c r="A27" s="80"/>
      <c r="B27" s="81"/>
      <c r="C27" s="86"/>
      <c r="D27" s="81"/>
      <c r="E27" s="87"/>
      <c r="F27" s="82"/>
      <c r="G27" s="83"/>
      <c r="H27" s="84"/>
      <c r="I27" s="85"/>
      <c r="J27" s="112"/>
    </row>
    <row r="28" spans="1:10" ht="18">
      <c r="A28" s="80"/>
      <c r="B28" s="81"/>
      <c r="C28" s="86"/>
      <c r="D28" s="81"/>
      <c r="E28" s="87"/>
      <c r="F28" s="82"/>
      <c r="G28" s="83"/>
      <c r="H28" s="84"/>
      <c r="I28" s="85"/>
      <c r="J28" s="112"/>
    </row>
    <row r="29" spans="1:10" ht="18">
      <c r="A29" s="80"/>
      <c r="B29" s="81"/>
      <c r="C29" s="86"/>
      <c r="D29" s="81"/>
      <c r="E29" s="87"/>
      <c r="F29" s="82"/>
      <c r="G29" s="83"/>
      <c r="H29" s="84"/>
      <c r="I29" s="85"/>
      <c r="J29" s="112"/>
    </row>
    <row r="30" spans="1:10" ht="18">
      <c r="A30" s="80">
        <v>6</v>
      </c>
      <c r="B30" s="81" t="s">
        <v>50</v>
      </c>
      <c r="C30" s="86">
        <v>28050</v>
      </c>
      <c r="D30" s="81">
        <v>28810</v>
      </c>
      <c r="E30" s="87">
        <f>D30-C30</f>
        <v>760</v>
      </c>
      <c r="F30" s="82"/>
      <c r="G30" s="83"/>
      <c r="H30" s="84"/>
      <c r="I30" s="85"/>
      <c r="J30" s="112"/>
    </row>
    <row r="31" spans="1:10" ht="18">
      <c r="A31" s="80"/>
      <c r="B31" s="81" t="s">
        <v>51</v>
      </c>
      <c r="C31" s="86"/>
      <c r="D31" s="81"/>
      <c r="E31" s="87"/>
      <c r="F31" s="82"/>
      <c r="G31" s="83"/>
      <c r="H31" s="84"/>
      <c r="I31" s="85"/>
      <c r="J31" s="112"/>
    </row>
    <row r="32" spans="1:10" ht="18">
      <c r="A32" s="80"/>
      <c r="B32" s="81"/>
      <c r="C32" s="86"/>
      <c r="D32" s="81"/>
      <c r="E32" s="87"/>
      <c r="F32" s="82"/>
      <c r="G32" s="83"/>
      <c r="H32" s="84"/>
      <c r="I32" s="85"/>
      <c r="J32" s="112"/>
    </row>
    <row r="33" spans="1:10" ht="18">
      <c r="A33" s="80"/>
      <c r="B33" s="81"/>
      <c r="C33" s="86"/>
      <c r="D33" s="81"/>
      <c r="E33" s="87"/>
      <c r="F33" s="82"/>
      <c r="G33" s="83"/>
      <c r="H33" s="84"/>
      <c r="I33" s="85"/>
      <c r="J33" s="112"/>
    </row>
    <row r="34" spans="1:10" ht="18">
      <c r="A34" s="80"/>
      <c r="B34" s="81"/>
      <c r="C34" s="86"/>
      <c r="D34" s="81"/>
      <c r="E34" s="87"/>
      <c r="F34" s="82"/>
      <c r="G34" s="83"/>
      <c r="H34" s="84"/>
      <c r="I34" s="85"/>
      <c r="J34" s="112"/>
    </row>
    <row r="35" spans="1:10" ht="18">
      <c r="A35" s="80">
        <v>7</v>
      </c>
      <c r="B35" s="81" t="s">
        <v>52</v>
      </c>
      <c r="C35" s="86">
        <v>25440</v>
      </c>
      <c r="D35" s="81">
        <v>26350</v>
      </c>
      <c r="E35" s="87">
        <f>D35-C35</f>
        <v>910</v>
      </c>
      <c r="F35" s="82"/>
      <c r="G35" s="83"/>
      <c r="H35" s="84"/>
      <c r="I35" s="85"/>
      <c r="J35" s="112"/>
    </row>
    <row r="36" spans="1:10" ht="21">
      <c r="A36" s="80"/>
      <c r="B36" s="91" t="s">
        <v>53</v>
      </c>
      <c r="C36" s="86"/>
      <c r="D36" s="81"/>
      <c r="E36" s="87"/>
      <c r="F36" s="82"/>
      <c r="G36" s="83"/>
      <c r="H36" s="84"/>
      <c r="I36" s="85"/>
      <c r="J36" s="112"/>
    </row>
    <row r="37" spans="1:10" ht="21">
      <c r="A37" s="80"/>
      <c r="B37" s="91"/>
      <c r="C37" s="86"/>
      <c r="D37" s="81"/>
      <c r="E37" s="87"/>
      <c r="F37" s="82"/>
      <c r="G37" s="83"/>
      <c r="H37" s="84"/>
      <c r="I37" s="85"/>
      <c r="J37" s="112"/>
    </row>
    <row r="38" spans="1:10" ht="18">
      <c r="A38" s="80"/>
      <c r="B38" s="81"/>
      <c r="C38" s="86"/>
      <c r="D38" s="81"/>
      <c r="E38" s="87"/>
      <c r="F38" s="82"/>
      <c r="G38" s="88"/>
      <c r="H38" s="84"/>
      <c r="I38" s="85"/>
      <c r="J38" s="112"/>
    </row>
    <row r="39" spans="1:10" ht="18">
      <c r="A39" s="80">
        <v>8</v>
      </c>
      <c r="B39" s="81" t="s">
        <v>54</v>
      </c>
      <c r="C39" s="86">
        <v>27500</v>
      </c>
      <c r="D39" s="81">
        <v>28190</v>
      </c>
      <c r="E39" s="87">
        <f>D39-C39</f>
        <v>690</v>
      </c>
      <c r="F39" s="82"/>
      <c r="G39" s="83"/>
      <c r="H39" s="84"/>
      <c r="I39" s="85"/>
      <c r="J39" s="112"/>
    </row>
    <row r="40" spans="1:10" ht="18">
      <c r="A40" s="80"/>
      <c r="B40" s="81" t="s">
        <v>49</v>
      </c>
      <c r="C40" s="86"/>
      <c r="D40" s="81"/>
      <c r="E40" s="87"/>
      <c r="F40" s="82"/>
      <c r="G40" s="83"/>
      <c r="H40" s="84"/>
      <c r="I40" s="85"/>
      <c r="J40" s="112"/>
    </row>
    <row r="41" spans="1:10" ht="18">
      <c r="A41" s="80"/>
      <c r="B41" s="81"/>
      <c r="C41" s="86"/>
      <c r="D41" s="81"/>
      <c r="E41" s="87"/>
      <c r="F41" s="82"/>
      <c r="G41" s="83"/>
      <c r="H41" s="84"/>
      <c r="I41" s="85"/>
      <c r="J41" s="112"/>
    </row>
    <row r="42" spans="1:10" ht="18">
      <c r="A42" s="80"/>
      <c r="B42" s="81"/>
      <c r="C42" s="86"/>
      <c r="D42" s="81"/>
      <c r="E42" s="87"/>
      <c r="F42" s="82"/>
      <c r="G42" s="83"/>
      <c r="H42" s="84"/>
      <c r="I42" s="85"/>
      <c r="J42" s="112"/>
    </row>
    <row r="43" spans="1:10" ht="18">
      <c r="A43" s="80"/>
      <c r="B43" s="81"/>
      <c r="C43" s="86"/>
      <c r="D43" s="81"/>
      <c r="E43" s="87"/>
      <c r="F43" s="82"/>
      <c r="G43" s="88"/>
      <c r="H43" s="84"/>
      <c r="I43" s="85"/>
      <c r="J43" s="112"/>
    </row>
    <row r="44" spans="1:10" ht="18">
      <c r="A44" s="80">
        <v>9</v>
      </c>
      <c r="B44" s="81" t="s">
        <v>55</v>
      </c>
      <c r="C44" s="86">
        <v>31440</v>
      </c>
      <c r="D44" s="81">
        <v>31870</v>
      </c>
      <c r="E44" s="87">
        <f>D44-C44</f>
        <v>430</v>
      </c>
      <c r="F44" s="82"/>
      <c r="G44" s="83"/>
      <c r="H44" s="84"/>
      <c r="I44" s="85"/>
      <c r="J44" s="112"/>
    </row>
    <row r="45" spans="1:10" ht="18">
      <c r="A45" s="80"/>
      <c r="B45" s="81" t="s">
        <v>56</v>
      </c>
      <c r="C45" s="86"/>
      <c r="D45" s="81"/>
      <c r="E45" s="87"/>
      <c r="F45" s="82"/>
      <c r="G45" s="83"/>
      <c r="H45" s="84"/>
      <c r="I45" s="85"/>
      <c r="J45" s="112"/>
    </row>
    <row r="46" spans="1:10" ht="18">
      <c r="A46" s="80"/>
      <c r="B46" s="81"/>
      <c r="C46" s="86"/>
      <c r="D46" s="81"/>
      <c r="E46" s="87"/>
      <c r="F46" s="82"/>
      <c r="G46" s="83"/>
      <c r="H46" s="84"/>
      <c r="I46" s="85"/>
      <c r="J46" s="112"/>
    </row>
    <row r="47" spans="1:10" ht="18">
      <c r="A47" s="80"/>
      <c r="B47" s="81"/>
      <c r="C47" s="86"/>
      <c r="D47" s="81"/>
      <c r="E47" s="87"/>
      <c r="F47" s="82"/>
      <c r="G47" s="83"/>
      <c r="H47" s="84"/>
      <c r="I47" s="85"/>
      <c r="J47" s="112"/>
    </row>
    <row r="48" spans="1:10" ht="18">
      <c r="A48" s="80"/>
      <c r="B48" s="81"/>
      <c r="C48" s="86"/>
      <c r="D48" s="81"/>
      <c r="E48" s="87"/>
      <c r="F48" s="82"/>
      <c r="G48" s="88"/>
      <c r="H48" s="84"/>
      <c r="I48" s="85"/>
      <c r="J48" s="112"/>
    </row>
    <row r="49" spans="1:10" ht="18">
      <c r="A49" s="80">
        <v>10</v>
      </c>
      <c r="B49" s="81" t="s">
        <v>58</v>
      </c>
      <c r="C49" s="86">
        <v>27500</v>
      </c>
      <c r="D49" s="81">
        <v>28190</v>
      </c>
      <c r="E49" s="87">
        <f>D49-C49</f>
        <v>690</v>
      </c>
      <c r="F49" s="82"/>
      <c r="G49" s="83"/>
      <c r="H49" s="84"/>
      <c r="I49" s="85"/>
      <c r="J49" s="112"/>
    </row>
    <row r="50" spans="1:10" ht="18">
      <c r="A50" s="80"/>
      <c r="B50" s="81" t="s">
        <v>59</v>
      </c>
      <c r="C50" s="86"/>
      <c r="D50" s="81"/>
      <c r="E50" s="87"/>
      <c r="F50" s="82"/>
      <c r="G50" s="83"/>
      <c r="H50" s="84"/>
      <c r="I50" s="85"/>
      <c r="J50" s="112"/>
    </row>
    <row r="51" spans="1:10" ht="18">
      <c r="A51" s="80"/>
      <c r="B51" s="81"/>
      <c r="C51" s="86"/>
      <c r="D51" s="81"/>
      <c r="E51" s="87"/>
      <c r="F51" s="82"/>
      <c r="G51" s="83"/>
      <c r="H51" s="84"/>
      <c r="I51" s="85"/>
      <c r="J51" s="112"/>
    </row>
    <row r="52" spans="1:10" ht="18">
      <c r="A52" s="80"/>
      <c r="B52" s="81"/>
      <c r="C52" s="86"/>
      <c r="D52" s="81"/>
      <c r="E52" s="87"/>
      <c r="F52" s="82"/>
      <c r="G52" s="83"/>
      <c r="H52" s="84"/>
      <c r="I52" s="85"/>
      <c r="J52" s="112"/>
    </row>
    <row r="53" spans="1:10" ht="18">
      <c r="A53" s="80"/>
      <c r="B53" s="81"/>
      <c r="C53" s="86"/>
      <c r="D53" s="81"/>
      <c r="E53" s="87"/>
      <c r="F53" s="82"/>
      <c r="G53" s="88"/>
      <c r="H53" s="84"/>
      <c r="I53" s="85"/>
      <c r="J53" s="112"/>
    </row>
    <row r="54" spans="1:10" ht="18">
      <c r="A54" s="80">
        <v>11</v>
      </c>
      <c r="B54" s="81" t="s">
        <v>60</v>
      </c>
      <c r="C54" s="86">
        <v>25930</v>
      </c>
      <c r="D54" s="81">
        <v>26350</v>
      </c>
      <c r="E54" s="87">
        <f>D54-C54</f>
        <v>420</v>
      </c>
      <c r="F54" s="82"/>
      <c r="G54" s="83"/>
      <c r="H54" s="84"/>
      <c r="I54" s="85"/>
      <c r="J54" s="112"/>
    </row>
    <row r="55" spans="1:10" ht="18">
      <c r="A55" s="80"/>
      <c r="B55" s="81" t="s">
        <v>61</v>
      </c>
      <c r="C55" s="86"/>
      <c r="D55" s="81"/>
      <c r="E55" s="87"/>
      <c r="F55" s="82"/>
      <c r="G55" s="83"/>
      <c r="H55" s="84"/>
      <c r="I55" s="85"/>
      <c r="J55" s="112"/>
    </row>
    <row r="56" spans="1:10" ht="18">
      <c r="A56" s="80"/>
      <c r="B56" s="81"/>
      <c r="C56" s="86"/>
      <c r="D56" s="81"/>
      <c r="E56" s="87"/>
      <c r="F56" s="82"/>
      <c r="G56" s="83"/>
      <c r="H56" s="84"/>
      <c r="I56" s="85"/>
      <c r="J56" s="112"/>
    </row>
    <row r="57" spans="1:10" ht="18">
      <c r="A57" s="80"/>
      <c r="B57" s="81"/>
      <c r="C57" s="86"/>
      <c r="D57" s="81"/>
      <c r="E57" s="87"/>
      <c r="F57" s="82"/>
      <c r="G57" s="83"/>
      <c r="H57" s="84"/>
      <c r="I57" s="85"/>
      <c r="J57" s="112"/>
    </row>
    <row r="58" spans="1:10" ht="18">
      <c r="A58" s="80"/>
      <c r="B58" s="81"/>
      <c r="C58" s="86"/>
      <c r="D58" s="81"/>
      <c r="E58" s="87"/>
      <c r="F58" s="82"/>
      <c r="G58" s="88"/>
      <c r="H58" s="84"/>
      <c r="I58" s="85"/>
      <c r="J58" s="112"/>
    </row>
    <row r="59" spans="1:10" ht="18">
      <c r="A59" s="80">
        <v>12</v>
      </c>
      <c r="B59" s="81" t="s">
        <v>63</v>
      </c>
      <c r="C59" s="86">
        <v>26980</v>
      </c>
      <c r="D59" s="81">
        <v>27580</v>
      </c>
      <c r="E59" s="87">
        <f>D59-C59</f>
        <v>600</v>
      </c>
      <c r="F59" s="82"/>
      <c r="G59" s="83"/>
      <c r="H59" s="84"/>
      <c r="I59" s="85"/>
      <c r="J59" s="112"/>
    </row>
    <row r="60" spans="1:10" ht="18">
      <c r="A60" s="80"/>
      <c r="B60" s="81" t="s">
        <v>64</v>
      </c>
      <c r="C60" s="86"/>
      <c r="D60" s="81"/>
      <c r="E60" s="87"/>
      <c r="F60" s="82"/>
      <c r="G60" s="83"/>
      <c r="H60" s="84"/>
      <c r="I60" s="85"/>
      <c r="J60" s="112"/>
    </row>
    <row r="61" spans="1:10" ht="18">
      <c r="A61" s="80"/>
      <c r="B61" s="81"/>
      <c r="C61" s="86"/>
      <c r="D61" s="81"/>
      <c r="E61" s="87"/>
      <c r="F61" s="82"/>
      <c r="G61" s="83"/>
      <c r="H61" s="84"/>
      <c r="I61" s="85"/>
      <c r="J61" s="112"/>
    </row>
    <row r="62" spans="1:10" ht="18">
      <c r="A62" s="80"/>
      <c r="B62" s="81"/>
      <c r="C62" s="86"/>
      <c r="D62" s="81"/>
      <c r="E62" s="87"/>
      <c r="F62" s="82"/>
      <c r="G62" s="88"/>
      <c r="H62" s="84"/>
      <c r="I62" s="85"/>
      <c r="J62" s="112"/>
    </row>
    <row r="63" spans="1:10" ht="18">
      <c r="A63" s="80">
        <v>13</v>
      </c>
      <c r="B63" s="81" t="s">
        <v>65</v>
      </c>
      <c r="C63" s="86">
        <v>28590</v>
      </c>
      <c r="D63" s="81">
        <v>29420</v>
      </c>
      <c r="E63" s="87">
        <f>D63-C63</f>
        <v>830</v>
      </c>
      <c r="F63" s="82"/>
      <c r="G63" s="83"/>
      <c r="H63" s="84"/>
      <c r="I63" s="85"/>
      <c r="J63" s="112"/>
    </row>
    <row r="64" spans="1:10" ht="18">
      <c r="A64" s="80"/>
      <c r="B64" s="81" t="s">
        <v>66</v>
      </c>
      <c r="C64" s="86"/>
      <c r="D64" s="81"/>
      <c r="E64" s="87"/>
      <c r="F64" s="82"/>
      <c r="G64" s="83"/>
      <c r="H64" s="84"/>
      <c r="I64" s="85"/>
      <c r="J64" s="112"/>
    </row>
    <row r="65" spans="1:10" ht="18">
      <c r="A65" s="80"/>
      <c r="B65" s="81"/>
      <c r="C65" s="86"/>
      <c r="D65" s="81"/>
      <c r="E65" s="87"/>
      <c r="F65" s="82"/>
      <c r="G65" s="83"/>
      <c r="H65" s="84"/>
      <c r="I65" s="85"/>
      <c r="J65" s="112"/>
    </row>
    <row r="66" spans="1:10" ht="18">
      <c r="A66" s="80"/>
      <c r="B66" s="81"/>
      <c r="C66" s="86"/>
      <c r="D66" s="81"/>
      <c r="E66" s="87"/>
      <c r="F66" s="82"/>
      <c r="G66" s="83"/>
      <c r="H66" s="84"/>
      <c r="I66" s="85"/>
      <c r="J66" s="112"/>
    </row>
    <row r="67" spans="1:10" ht="18">
      <c r="A67" s="80"/>
      <c r="B67" s="81"/>
      <c r="C67" s="86"/>
      <c r="D67" s="81"/>
      <c r="E67" s="87"/>
      <c r="F67" s="82"/>
      <c r="G67" s="88"/>
      <c r="H67" s="84"/>
      <c r="I67" s="85"/>
      <c r="J67" s="112"/>
    </row>
    <row r="68" spans="1:10" ht="18">
      <c r="A68" s="80">
        <v>14</v>
      </c>
      <c r="B68" s="81" t="s">
        <v>67</v>
      </c>
      <c r="C68" s="86">
        <v>28050</v>
      </c>
      <c r="D68" s="81">
        <v>28810</v>
      </c>
      <c r="E68" s="87">
        <f>D68-C68</f>
        <v>760</v>
      </c>
      <c r="F68" s="82"/>
      <c r="G68" s="83"/>
      <c r="H68" s="84"/>
      <c r="I68" s="85"/>
      <c r="J68" s="112"/>
    </row>
    <row r="69" spans="1:10" ht="18">
      <c r="A69" s="80"/>
      <c r="B69" s="81" t="s">
        <v>68</v>
      </c>
      <c r="C69" s="86"/>
      <c r="D69" s="81"/>
      <c r="E69" s="87"/>
      <c r="F69" s="82"/>
      <c r="G69" s="83"/>
      <c r="H69" s="84"/>
      <c r="I69" s="85"/>
      <c r="J69" s="112"/>
    </row>
    <row r="70" spans="1:10" ht="18">
      <c r="A70" s="80"/>
      <c r="B70" s="81"/>
      <c r="C70" s="86"/>
      <c r="D70" s="81"/>
      <c r="E70" s="87"/>
      <c r="F70" s="82"/>
      <c r="G70" s="83"/>
      <c r="H70" s="84"/>
      <c r="I70" s="85"/>
      <c r="J70" s="112"/>
    </row>
    <row r="71" spans="1:10" ht="18">
      <c r="A71" s="80"/>
      <c r="B71" s="81"/>
      <c r="C71" s="86"/>
      <c r="D71" s="81"/>
      <c r="E71" s="87"/>
      <c r="F71" s="82"/>
      <c r="G71" s="83"/>
      <c r="H71" s="84"/>
      <c r="I71" s="85"/>
      <c r="J71" s="112"/>
    </row>
    <row r="72" spans="1:10" ht="18">
      <c r="A72" s="80"/>
      <c r="B72" s="81"/>
      <c r="C72" s="86"/>
      <c r="D72" s="81"/>
      <c r="E72" s="87"/>
      <c r="F72" s="82"/>
      <c r="G72" s="88"/>
      <c r="H72" s="84"/>
      <c r="I72" s="85"/>
      <c r="J72" s="112"/>
    </row>
    <row r="73" spans="1:10" ht="18">
      <c r="A73" s="80">
        <v>15</v>
      </c>
      <c r="B73" s="81" t="s">
        <v>69</v>
      </c>
      <c r="C73" s="86">
        <v>27500</v>
      </c>
      <c r="D73" s="81">
        <v>28190</v>
      </c>
      <c r="E73" s="87">
        <f>D73-C73</f>
        <v>690</v>
      </c>
      <c r="F73" s="82"/>
      <c r="G73" s="83"/>
      <c r="H73" s="84"/>
      <c r="I73" s="85"/>
      <c r="J73" s="112"/>
    </row>
    <row r="74" spans="1:10" ht="18">
      <c r="A74" s="80"/>
      <c r="B74" s="81" t="s">
        <v>70</v>
      </c>
      <c r="C74" s="86"/>
      <c r="D74" s="81"/>
      <c r="E74" s="87"/>
      <c r="F74" s="82"/>
      <c r="G74" s="83"/>
      <c r="H74" s="84"/>
      <c r="I74" s="85"/>
      <c r="J74" s="112"/>
    </row>
    <row r="75" spans="1:10" ht="18">
      <c r="A75" s="80"/>
      <c r="B75" s="81" t="s">
        <v>71</v>
      </c>
      <c r="C75" s="86"/>
      <c r="D75" s="81"/>
      <c r="E75" s="87"/>
      <c r="F75" s="82"/>
      <c r="G75" s="83"/>
      <c r="H75" s="84"/>
      <c r="I75" s="85"/>
      <c r="J75" s="112"/>
    </row>
    <row r="76" spans="1:10" ht="18">
      <c r="A76" s="80"/>
      <c r="B76" s="81"/>
      <c r="C76" s="86"/>
      <c r="D76" s="81"/>
      <c r="E76" s="87"/>
      <c r="F76" s="82"/>
      <c r="G76" s="83"/>
      <c r="H76" s="84"/>
      <c r="I76" s="85"/>
      <c r="J76" s="112"/>
    </row>
    <row r="77" spans="1:10" ht="18">
      <c r="A77" s="80"/>
      <c r="B77" s="81"/>
      <c r="C77" s="86"/>
      <c r="D77" s="81"/>
      <c r="E77" s="87"/>
      <c r="F77" s="82"/>
      <c r="G77" s="88"/>
      <c r="H77" s="84"/>
      <c r="I77" s="85"/>
      <c r="J77" s="112"/>
    </row>
    <row r="78" spans="1:10" ht="18">
      <c r="A78" s="80">
        <v>16</v>
      </c>
      <c r="B78" s="81" t="s">
        <v>72</v>
      </c>
      <c r="C78" s="86">
        <v>26450</v>
      </c>
      <c r="D78" s="81">
        <v>26970</v>
      </c>
      <c r="E78" s="87">
        <f>D78-C78</f>
        <v>520</v>
      </c>
      <c r="F78" s="82"/>
      <c r="G78" s="83"/>
      <c r="H78" s="84"/>
      <c r="I78" s="85"/>
      <c r="J78" s="112"/>
    </row>
    <row r="79" spans="1:10" ht="18">
      <c r="A79" s="80"/>
      <c r="B79" s="81" t="s">
        <v>73</v>
      </c>
      <c r="C79" s="86"/>
      <c r="D79" s="81"/>
      <c r="E79" s="87"/>
      <c r="F79" s="82"/>
      <c r="G79" s="83"/>
      <c r="H79" s="84"/>
      <c r="I79" s="85"/>
      <c r="J79" s="112"/>
    </row>
    <row r="80" spans="1:10" ht="18">
      <c r="A80" s="80"/>
      <c r="B80" s="81"/>
      <c r="C80" s="86"/>
      <c r="D80" s="81"/>
      <c r="E80" s="87"/>
      <c r="F80" s="82"/>
      <c r="G80" s="83"/>
      <c r="H80" s="84"/>
      <c r="I80" s="85"/>
      <c r="J80" s="112"/>
    </row>
    <row r="81" spans="1:10" ht="18">
      <c r="A81" s="80"/>
      <c r="B81" s="81"/>
      <c r="C81" s="86"/>
      <c r="D81" s="81"/>
      <c r="E81" s="87"/>
      <c r="F81" s="82"/>
      <c r="G81" s="83"/>
      <c r="H81" s="84"/>
      <c r="I81" s="85"/>
      <c r="J81" s="112"/>
    </row>
    <row r="82" spans="1:10" ht="18">
      <c r="A82" s="80"/>
      <c r="B82" s="81"/>
      <c r="C82" s="86"/>
      <c r="D82" s="81"/>
      <c r="E82" s="87"/>
      <c r="F82" s="82"/>
      <c r="G82" s="83"/>
      <c r="H82" s="84"/>
      <c r="I82" s="85"/>
      <c r="J82" s="112"/>
    </row>
    <row r="83" spans="1:10" ht="18">
      <c r="A83" s="80">
        <v>17</v>
      </c>
      <c r="B83" s="81" t="s">
        <v>84</v>
      </c>
      <c r="C83" s="86">
        <v>30280</v>
      </c>
      <c r="D83" s="81">
        <v>30620</v>
      </c>
      <c r="E83" s="87">
        <f>D83-C83</f>
        <v>340</v>
      </c>
      <c r="F83" s="82"/>
      <c r="G83" s="83"/>
      <c r="H83" s="84"/>
      <c r="I83" s="85"/>
      <c r="J83" s="112" t="s">
        <v>89</v>
      </c>
    </row>
    <row r="84" spans="1:10" ht="18">
      <c r="A84" s="80"/>
      <c r="B84" s="81" t="s">
        <v>85</v>
      </c>
      <c r="C84" s="86"/>
      <c r="D84" s="81"/>
      <c r="E84" s="87"/>
      <c r="F84" s="82"/>
      <c r="G84" s="83"/>
      <c r="H84" s="84"/>
      <c r="I84" s="85"/>
      <c r="J84" s="112" t="s">
        <v>90</v>
      </c>
    </row>
    <row r="85" spans="1:10" ht="18">
      <c r="A85" s="80"/>
      <c r="B85" s="81" t="s">
        <v>86</v>
      </c>
      <c r="C85" s="86"/>
      <c r="D85" s="81"/>
      <c r="E85" s="87"/>
      <c r="F85" s="82"/>
      <c r="G85" s="83"/>
      <c r="H85" s="84"/>
      <c r="I85" s="85"/>
      <c r="J85" s="112" t="s">
        <v>39</v>
      </c>
    </row>
    <row r="86" spans="1:10" ht="18">
      <c r="A86" s="80"/>
      <c r="B86" s="81"/>
      <c r="C86" s="86"/>
      <c r="D86" s="81"/>
      <c r="E86" s="87"/>
      <c r="F86" s="82"/>
      <c r="G86" s="83"/>
      <c r="H86" s="84"/>
      <c r="I86" s="85"/>
      <c r="J86" s="112"/>
    </row>
    <row r="87" spans="1:10" ht="18">
      <c r="A87" s="113"/>
      <c r="B87" s="95"/>
      <c r="C87" s="94"/>
      <c r="D87" s="95"/>
      <c r="E87" s="114">
        <f>SUM(E5:E86)</f>
        <v>10930</v>
      </c>
      <c r="F87" s="115"/>
      <c r="G87" s="116"/>
      <c r="H87" s="96"/>
      <c r="I87" s="117"/>
      <c r="J87" s="118"/>
    </row>
    <row r="88" spans="2:13" ht="18" thickBot="1">
      <c r="B88" s="25" t="s">
        <v>3</v>
      </c>
      <c r="H88" s="119">
        <f>SUM(H5:H87)</f>
        <v>0</v>
      </c>
      <c r="I88" s="120">
        <f>SUM(I5:I87)</f>
        <v>0</v>
      </c>
      <c r="J88" s="103"/>
      <c r="K88" s="79">
        <f>+วิทยฐานะ!I89</f>
        <v>477908.07</v>
      </c>
      <c r="L88" s="79">
        <f>ตอบแทน!I86</f>
        <v>1207281.7</v>
      </c>
      <c r="M88" s="59">
        <f>SUM(I88:L88)</f>
        <v>1685189.77</v>
      </c>
    </row>
    <row r="89" ht="18" thickTop="1"/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cscom</dc:creator>
  <cp:keywords/>
  <dc:description/>
  <cp:lastModifiedBy>cscom</cp:lastModifiedBy>
  <cp:lastPrinted>2018-09-06T04:01:26Z</cp:lastPrinted>
  <dcterms:created xsi:type="dcterms:W3CDTF">2017-12-26T13:24:58Z</dcterms:created>
  <dcterms:modified xsi:type="dcterms:W3CDTF">2018-09-06T10:17:40Z</dcterms:modified>
  <cp:category/>
  <cp:version/>
  <cp:contentType/>
  <cp:contentStatus/>
</cp:coreProperties>
</file>